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F:\75.YIL EML\2022-2023 ŞENOL KUMSAR\"/>
    </mc:Choice>
  </mc:AlternateContent>
  <xr:revisionPtr revIDLastSave="0" documentId="13_ncr:1_{C44F00B4-184A-45E6-8B8F-3D918FB7F841}" xr6:coauthVersionLast="47" xr6:coauthVersionMax="47" xr10:uidLastSave="{00000000-0000-0000-0000-000000000000}"/>
  <bookViews>
    <workbookView xWindow="-120" yWindow="-120" windowWidth="20730" windowHeight="11160" tabRatio="852" activeTab="6" xr2:uid="{00000000-000D-0000-FFFF-FFFF00000000}"/>
  </bookViews>
  <sheets>
    <sheet name="Ana Sayfa" sheetId="1" r:id="rId1"/>
    <sheet name="K. Bilgiler" sheetId="2" r:id="rId2"/>
    <sheet name="S. Listesi" sheetId="3" r:id="rId3"/>
    <sheet name="NOT Baremi" sheetId="4" r:id="rId4"/>
    <sheet name="1. Sınav" sheetId="5" r:id="rId5"/>
    <sheet name="2. Sınav" sheetId="13" r:id="rId6"/>
    <sheet name="D. Sonu" sheetId="8" r:id="rId7"/>
  </sheets>
  <definedNames>
    <definedName name="_xlnm._FilterDatabase" localSheetId="4" hidden="1">'1. Sınav'!$F$55:$AS$55</definedName>
    <definedName name="_xlnm._FilterDatabase" localSheetId="5" hidden="1">'2. Sınav'!$F$55:$AS$55</definedName>
    <definedName name="ABCD">'1. Sınav'!#REF!</definedName>
    <definedName name="_xlnm.Print_Area" localSheetId="4">'1. Sınav'!$A$1:$AU$95</definedName>
    <definedName name="_xlnm.Print_Area" localSheetId="5">'2. Sınav'!$A$1:$AU$95</definedName>
    <definedName name="_xlnm.Print_Area" localSheetId="0">'Ana Sayfa'!#REF!</definedName>
    <definedName name="_xlnm.Print_Area" localSheetId="6">'D. Sonu'!$A$1:$R$71</definedName>
    <definedName name="_xlnm.Print_Area" localSheetId="1">'K. Bilgiler'!$E$1:$L$23</definedName>
    <definedName name="_xlnm.Print_Area" localSheetId="3">'NOT Baremi'!$A$1:$AS$16</definedName>
    <definedName name="_xlnm.Print_Area" localSheetId="2">'S. Listesi'!$E$1:$G$43</definedName>
    <definedName name="Z_8BC01FE4_ABF5_4F53_8966_3A35BF8229A0_.wvu.FilterData" localSheetId="4" hidden="1">'1. Sınav'!$F$55:$AS$55</definedName>
    <definedName name="Z_8BC01FE4_ABF5_4F53_8966_3A35BF8229A0_.wvu.FilterData" localSheetId="5" hidden="1">'2. Sınav'!$F$55:$AS$55</definedName>
    <definedName name="Z_8BC01FE4_ABF5_4F53_8966_3A35BF8229A0_.wvu.PrintArea" localSheetId="4" hidden="1">'1. Sınav'!$A$1:$AU$94</definedName>
    <definedName name="Z_8BC01FE4_ABF5_4F53_8966_3A35BF8229A0_.wvu.PrintArea" localSheetId="5" hidden="1">'2. Sınav'!$A$1:$AU$94</definedName>
    <definedName name="Z_8BC01FE4_ABF5_4F53_8966_3A35BF8229A0_.wvu.PrintArea" localSheetId="0" hidden="1">'Ana Sayfa'!#REF!</definedName>
    <definedName name="Z_8BC01FE4_ABF5_4F53_8966_3A35BF8229A0_.wvu.PrintArea" localSheetId="6" hidden="1">'D. Sonu'!$A$1:$R$66</definedName>
    <definedName name="Z_8BC01FE4_ABF5_4F53_8966_3A35BF8229A0_.wvu.PrintArea" localSheetId="1" hidden="1">'K. Bilgiler'!$E$1:$L$23</definedName>
    <definedName name="Z_8BC01FE4_ABF5_4F53_8966_3A35BF8229A0_.wvu.PrintArea" localSheetId="3" hidden="1">'NOT Baremi'!$A$1:$AS$16</definedName>
    <definedName name="Z_8BC01FE4_ABF5_4F53_8966_3A35BF8229A0_.wvu.PrintArea" localSheetId="2" hidden="1">'S. Listesi'!$E$1:$G$43</definedName>
  </definedNames>
  <calcPr calcId="181029"/>
  <customWorkbookViews>
    <customWorkbookView name="SERKAN - Kişisel Görünüm" guid="{8BC01FE4-ABF5-4F53-8966-3A35BF8229A0}" mergeInterval="0" personalView="1" maximized="1" xWindow="1" yWindow="1" windowWidth="1020" windowHeight="482" tabRatio="852" activeSheetId="5"/>
  </customWorkbookViews>
</workbook>
</file>

<file path=xl/calcChain.xml><?xml version="1.0" encoding="utf-8"?>
<calcChain xmlns="http://schemas.openxmlformats.org/spreadsheetml/2006/main">
  <c r="G5" i="13" l="1"/>
  <c r="G46" i="13" s="1"/>
  <c r="H5" i="13"/>
  <c r="I5" i="13"/>
  <c r="I46" i="13" s="1"/>
  <c r="J5" i="13"/>
  <c r="J46" i="13" s="1"/>
  <c r="K5" i="13"/>
  <c r="K46" i="13" s="1"/>
  <c r="L5" i="13"/>
  <c r="M5" i="13"/>
  <c r="M46" i="13" s="1"/>
  <c r="N5" i="13"/>
  <c r="N46" i="13" s="1"/>
  <c r="O5" i="13"/>
  <c r="O46" i="13" s="1"/>
  <c r="P5" i="13"/>
  <c r="Q5" i="13"/>
  <c r="Q46" i="13" s="1"/>
  <c r="R5" i="13"/>
  <c r="R46" i="13" s="1"/>
  <c r="S5" i="13"/>
  <c r="S46" i="13" s="1"/>
  <c r="T5" i="13"/>
  <c r="U5" i="13"/>
  <c r="U46" i="13" s="1"/>
  <c r="V5" i="13"/>
  <c r="V46" i="13" s="1"/>
  <c r="W5" i="13"/>
  <c r="W46" i="13" s="1"/>
  <c r="X5" i="13"/>
  <c r="Y5" i="13"/>
  <c r="Y46" i="13" s="1"/>
  <c r="Z5" i="13"/>
  <c r="Z46" i="13" s="1"/>
  <c r="AA5" i="13"/>
  <c r="AA46" i="13" s="1"/>
  <c r="AB5" i="13"/>
  <c r="AC5" i="13"/>
  <c r="AC46" i="13" s="1"/>
  <c r="AD5" i="13"/>
  <c r="AD46" i="13" s="1"/>
  <c r="AE5" i="13"/>
  <c r="AE46" i="13" s="1"/>
  <c r="AF5" i="13"/>
  <c r="AG5" i="13"/>
  <c r="AG46" i="13" s="1"/>
  <c r="AH5" i="13"/>
  <c r="AH46" i="13" s="1"/>
  <c r="AI5" i="13"/>
  <c r="AI46" i="13" s="1"/>
  <c r="AJ5" i="13"/>
  <c r="AK5" i="13"/>
  <c r="AK46" i="13" s="1"/>
  <c r="AL5" i="13"/>
  <c r="AL46" i="13" s="1"/>
  <c r="AM5" i="13"/>
  <c r="AM46" i="13" s="1"/>
  <c r="AN5" i="13"/>
  <c r="AO5" i="13"/>
  <c r="AO46" i="13" s="1"/>
  <c r="AP5" i="13"/>
  <c r="AP46" i="13" s="1"/>
  <c r="AQ5" i="13"/>
  <c r="AQ46" i="13" s="1"/>
  <c r="AR5" i="13"/>
  <c r="AS5" i="13"/>
  <c r="AS46" i="13" s="1"/>
  <c r="F5" i="13"/>
  <c r="F46" i="13" s="1"/>
  <c r="G4" i="13"/>
  <c r="H4" i="13"/>
  <c r="I4" i="13"/>
  <c r="I49" i="13" s="1"/>
  <c r="I50" i="13" s="1"/>
  <c r="I51" i="13" s="1"/>
  <c r="J4" i="13"/>
  <c r="K4" i="13"/>
  <c r="L4" i="13"/>
  <c r="M4" i="13"/>
  <c r="N4" i="13"/>
  <c r="O4" i="13"/>
  <c r="P4" i="13"/>
  <c r="Q4" i="13"/>
  <c r="Q49" i="13" s="1"/>
  <c r="Q50" i="13" s="1"/>
  <c r="Q51" i="13" s="1"/>
  <c r="R4" i="13"/>
  <c r="S4" i="13"/>
  <c r="T4" i="13"/>
  <c r="U4" i="13"/>
  <c r="V4" i="13"/>
  <c r="W4" i="13"/>
  <c r="X4" i="13"/>
  <c r="Y4" i="13"/>
  <c r="Z4" i="13"/>
  <c r="Z55" i="13" s="1"/>
  <c r="Z56" i="13" s="1"/>
  <c r="AA4" i="13"/>
  <c r="AA55" i="13" s="1"/>
  <c r="AA56" i="13" s="1"/>
  <c r="AB4" i="13"/>
  <c r="AC4" i="13"/>
  <c r="AC55" i="13" s="1"/>
  <c r="AC56" i="13" s="1"/>
  <c r="AD4" i="13"/>
  <c r="AD55" i="13" s="1"/>
  <c r="AD56" i="13" s="1"/>
  <c r="AE4" i="13"/>
  <c r="AE55" i="13" s="1"/>
  <c r="AE56" i="13" s="1"/>
  <c r="AF4" i="13"/>
  <c r="AF55" i="13" s="1"/>
  <c r="AF56" i="13" s="1"/>
  <c r="AG4" i="13"/>
  <c r="AH4" i="13"/>
  <c r="AI4" i="13"/>
  <c r="AI55" i="13" s="1"/>
  <c r="AI56" i="13" s="1"/>
  <c r="AJ4" i="13"/>
  <c r="AK4" i="13"/>
  <c r="AL4" i="13"/>
  <c r="AM4" i="13"/>
  <c r="AM55" i="13" s="1"/>
  <c r="AM56" i="13" s="1"/>
  <c r="AN4" i="13"/>
  <c r="AN55" i="13" s="1"/>
  <c r="AN56" i="13" s="1"/>
  <c r="AO4" i="13"/>
  <c r="AO55" i="13" s="1"/>
  <c r="AO56" i="13" s="1"/>
  <c r="AP4" i="13"/>
  <c r="AP55" i="13" s="1"/>
  <c r="AP56" i="13" s="1"/>
  <c r="AQ4" i="13"/>
  <c r="AQ55" i="13" s="1"/>
  <c r="AQ56" i="13" s="1"/>
  <c r="AR4" i="13"/>
  <c r="AS4" i="13"/>
  <c r="AS55" i="13" s="1"/>
  <c r="AS56" i="13" s="1"/>
  <c r="F4" i="13"/>
  <c r="G3" i="13"/>
  <c r="H3" i="13"/>
  <c r="I3" i="13"/>
  <c r="J3" i="13"/>
  <c r="K3" i="13"/>
  <c r="L3" i="13"/>
  <c r="M3" i="13"/>
  <c r="N3" i="13"/>
  <c r="O3" i="13"/>
  <c r="P3" i="13"/>
  <c r="Q3" i="13"/>
  <c r="R3" i="13"/>
  <c r="S3" i="13"/>
  <c r="T3" i="13"/>
  <c r="U3" i="13"/>
  <c r="V3" i="13"/>
  <c r="W3" i="13"/>
  <c r="X3" i="13"/>
  <c r="Y3" i="13"/>
  <c r="Z3" i="13"/>
  <c r="AA3" i="13"/>
  <c r="AB3" i="13"/>
  <c r="AC3" i="13"/>
  <c r="AD3" i="13"/>
  <c r="AE3" i="13"/>
  <c r="AF3" i="13"/>
  <c r="AG3" i="13"/>
  <c r="AH3" i="13"/>
  <c r="AI3" i="13"/>
  <c r="AJ3" i="13"/>
  <c r="AK3" i="13"/>
  <c r="AL3" i="13"/>
  <c r="AM3" i="13"/>
  <c r="AN3" i="13"/>
  <c r="AO3" i="13"/>
  <c r="AP3" i="13"/>
  <c r="AQ3" i="13"/>
  <c r="AR3" i="13"/>
  <c r="AS3" i="13"/>
  <c r="F3" i="13"/>
  <c r="P66" i="8"/>
  <c r="P68" i="8"/>
  <c r="N66" i="8"/>
  <c r="N68" i="8"/>
  <c r="N70" i="8"/>
  <c r="J62" i="8"/>
  <c r="A64" i="8"/>
  <c r="A2" i="13"/>
  <c r="AG94" i="13"/>
  <c r="AQ92" i="13"/>
  <c r="AG92" i="13"/>
  <c r="AQ90" i="13"/>
  <c r="AG90" i="13"/>
  <c r="AS52" i="13"/>
  <c r="AS53" i="13"/>
  <c r="AS54" i="13" s="1"/>
  <c r="AR52" i="13"/>
  <c r="AR53" i="13"/>
  <c r="AR54" i="13" s="1"/>
  <c r="AQ52" i="13"/>
  <c r="AQ53" i="13"/>
  <c r="AQ54" i="13" s="1"/>
  <c r="AP52" i="13"/>
  <c r="AP53" i="13"/>
  <c r="AP54" i="13" s="1"/>
  <c r="AO52" i="13"/>
  <c r="AO53" i="13"/>
  <c r="AO54" i="13" s="1"/>
  <c r="AN52" i="13"/>
  <c r="AN53" i="13"/>
  <c r="AN54" i="13" s="1"/>
  <c r="AM52" i="13"/>
  <c r="AM53" i="13"/>
  <c r="AM54" i="13" s="1"/>
  <c r="AL52" i="13"/>
  <c r="AL53" i="13"/>
  <c r="AL54" i="13" s="1"/>
  <c r="AK52" i="13"/>
  <c r="AK53" i="13"/>
  <c r="AK54" i="13" s="1"/>
  <c r="AJ52" i="13"/>
  <c r="AJ53" i="13"/>
  <c r="AJ54" i="13" s="1"/>
  <c r="AI52" i="13"/>
  <c r="AI53" i="13"/>
  <c r="AI54" i="13" s="1"/>
  <c r="AH52" i="13"/>
  <c r="AH53" i="13"/>
  <c r="AH54" i="13" s="1"/>
  <c r="AG52" i="13"/>
  <c r="AG53" i="13"/>
  <c r="AG54" i="13" s="1"/>
  <c r="AF52" i="13"/>
  <c r="AF53" i="13"/>
  <c r="AF54" i="13" s="1"/>
  <c r="AE52" i="13"/>
  <c r="AE53" i="13"/>
  <c r="AE54" i="13" s="1"/>
  <c r="AD52" i="13"/>
  <c r="AD53" i="13"/>
  <c r="AD54" i="13" s="1"/>
  <c r="AC52" i="13"/>
  <c r="AC53" i="13"/>
  <c r="AC54" i="13" s="1"/>
  <c r="AB52" i="13"/>
  <c r="AB53" i="13"/>
  <c r="AB54" i="13" s="1"/>
  <c r="AA52" i="13"/>
  <c r="AA53" i="13"/>
  <c r="AA54" i="13" s="1"/>
  <c r="Z52" i="13"/>
  <c r="Z53" i="13"/>
  <c r="Z54" i="13" s="1"/>
  <c r="Y52" i="13"/>
  <c r="Y53" i="13" s="1"/>
  <c r="Y54" i="13" s="1"/>
  <c r="X52" i="13"/>
  <c r="X53" i="13" s="1"/>
  <c r="X54" i="13" s="1"/>
  <c r="W52" i="13"/>
  <c r="W53" i="13" s="1"/>
  <c r="W54" i="13" s="1"/>
  <c r="V52" i="13"/>
  <c r="V53" i="13" s="1"/>
  <c r="V54" i="13" s="1"/>
  <c r="U52" i="13"/>
  <c r="U53" i="13" s="1"/>
  <c r="U54" i="13" s="1"/>
  <c r="T52" i="13"/>
  <c r="T53" i="13" s="1"/>
  <c r="T54" i="13" s="1"/>
  <c r="S52" i="13"/>
  <c r="S53" i="13" s="1"/>
  <c r="S54" i="13" s="1"/>
  <c r="R52" i="13"/>
  <c r="R53" i="13" s="1"/>
  <c r="R54" i="13" s="1"/>
  <c r="Q52" i="13"/>
  <c r="Q53" i="13" s="1"/>
  <c r="Q54" i="13" s="1"/>
  <c r="P52" i="13"/>
  <c r="P53" i="13" s="1"/>
  <c r="P54" i="13" s="1"/>
  <c r="O52" i="13"/>
  <c r="O53" i="13" s="1"/>
  <c r="O54" i="13" s="1"/>
  <c r="N52" i="13"/>
  <c r="N53" i="13" s="1"/>
  <c r="N54" i="13" s="1"/>
  <c r="M52" i="13"/>
  <c r="M53" i="13" s="1"/>
  <c r="M54" i="13" s="1"/>
  <c r="L52" i="13"/>
  <c r="L53" i="13" s="1"/>
  <c r="L54" i="13" s="1"/>
  <c r="K52" i="13"/>
  <c r="K53" i="13" s="1"/>
  <c r="K54" i="13" s="1"/>
  <c r="J52" i="13"/>
  <c r="J53" i="13" s="1"/>
  <c r="J54" i="13" s="1"/>
  <c r="I52" i="13"/>
  <c r="I53" i="13" s="1"/>
  <c r="I54" i="13" s="1"/>
  <c r="H52" i="13"/>
  <c r="H53" i="13" s="1"/>
  <c r="H54" i="13" s="1"/>
  <c r="G52" i="13"/>
  <c r="G53" i="13" s="1"/>
  <c r="G54" i="13" s="1"/>
  <c r="F52" i="13"/>
  <c r="F53" i="13" s="1"/>
  <c r="F54" i="13" s="1"/>
  <c r="AS48" i="13"/>
  <c r="AR48" i="13"/>
  <c r="AQ48" i="13"/>
  <c r="AP48" i="13"/>
  <c r="AO48" i="13"/>
  <c r="AN48" i="13"/>
  <c r="AM48" i="13"/>
  <c r="AL48" i="13"/>
  <c r="AK48" i="13"/>
  <c r="AJ48" i="13"/>
  <c r="AI48" i="13"/>
  <c r="AH48" i="13"/>
  <c r="AG48" i="13"/>
  <c r="AF48" i="13"/>
  <c r="AE48" i="13"/>
  <c r="AD48" i="13"/>
  <c r="AC48" i="13"/>
  <c r="AB48" i="13"/>
  <c r="AA48" i="13"/>
  <c r="Z48" i="13"/>
  <c r="Y48" i="13"/>
  <c r="X48" i="13"/>
  <c r="X55" i="13" s="1"/>
  <c r="X56" i="13" s="1"/>
  <c r="W48" i="13"/>
  <c r="V48" i="13"/>
  <c r="U48" i="13"/>
  <c r="T48" i="13"/>
  <c r="T55" i="13" s="1"/>
  <c r="T56" i="13" s="1"/>
  <c r="S48" i="13"/>
  <c r="R48" i="13"/>
  <c r="Q48" i="13"/>
  <c r="P48" i="13"/>
  <c r="P55" i="13" s="1"/>
  <c r="P56" i="13" s="1"/>
  <c r="O48" i="13"/>
  <c r="O55" i="13" s="1"/>
  <c r="O56" i="13" s="1"/>
  <c r="N48" i="13"/>
  <c r="M48" i="13"/>
  <c r="L48" i="13"/>
  <c r="K48" i="13"/>
  <c r="J48" i="13"/>
  <c r="I48" i="13"/>
  <c r="H48" i="13"/>
  <c r="H55" i="13" s="1"/>
  <c r="H56" i="13" s="1"/>
  <c r="G48" i="13"/>
  <c r="F48" i="13"/>
  <c r="AS47" i="13"/>
  <c r="AR47" i="13"/>
  <c r="AQ47" i="13"/>
  <c r="AP47" i="13"/>
  <c r="AO47" i="13"/>
  <c r="AN47" i="13"/>
  <c r="AM47" i="13"/>
  <c r="AL47" i="13"/>
  <c r="AK47" i="13"/>
  <c r="AJ47" i="13"/>
  <c r="AI47" i="13"/>
  <c r="AH47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AT45" i="13"/>
  <c r="C45" i="13"/>
  <c r="B45" i="13"/>
  <c r="AT44" i="13"/>
  <c r="AU44" i="13" s="1"/>
  <c r="C44" i="13"/>
  <c r="B44" i="13"/>
  <c r="AT43" i="13"/>
  <c r="C43" i="13"/>
  <c r="B43" i="13"/>
  <c r="AT42" i="13"/>
  <c r="AU42" i="13" s="1"/>
  <c r="C42" i="13"/>
  <c r="B42" i="13"/>
  <c r="AT41" i="13"/>
  <c r="C41" i="13"/>
  <c r="B41" i="13"/>
  <c r="AT40" i="13"/>
  <c r="C40" i="13"/>
  <c r="B40" i="13"/>
  <c r="AT39" i="13"/>
  <c r="AU39" i="13" s="1"/>
  <c r="C39" i="13"/>
  <c r="B39" i="13"/>
  <c r="AT38" i="13"/>
  <c r="AU38" i="13" s="1"/>
  <c r="C38" i="13"/>
  <c r="B38" i="13"/>
  <c r="AT37" i="13"/>
  <c r="C37" i="13"/>
  <c r="B37" i="13"/>
  <c r="AT36" i="13"/>
  <c r="C36" i="13"/>
  <c r="B36" i="13"/>
  <c r="AT35" i="13"/>
  <c r="AU35" i="13" s="1"/>
  <c r="C35" i="13"/>
  <c r="B35" i="13"/>
  <c r="AT34" i="13"/>
  <c r="C34" i="13"/>
  <c r="B34" i="13"/>
  <c r="AT33" i="13"/>
  <c r="AU33" i="13" s="1"/>
  <c r="C33" i="13"/>
  <c r="B33" i="13"/>
  <c r="AT32" i="13"/>
  <c r="AU32" i="13" s="1"/>
  <c r="C32" i="13"/>
  <c r="B32" i="13"/>
  <c r="AT31" i="13"/>
  <c r="AU31" i="13" s="1"/>
  <c r="C31" i="13"/>
  <c r="B31" i="13"/>
  <c r="AT30" i="13"/>
  <c r="AU30" i="13" s="1"/>
  <c r="C30" i="13"/>
  <c r="B30" i="13"/>
  <c r="AT29" i="13"/>
  <c r="AU29" i="13" s="1"/>
  <c r="C29" i="13"/>
  <c r="B29" i="13"/>
  <c r="AT28" i="13"/>
  <c r="AU28" i="13" s="1"/>
  <c r="C28" i="13"/>
  <c r="B28" i="13"/>
  <c r="AT27" i="13"/>
  <c r="AU27" i="13" s="1"/>
  <c r="C27" i="13"/>
  <c r="B27" i="13"/>
  <c r="AT26" i="13"/>
  <c r="K27" i="8" s="1"/>
  <c r="C26" i="13"/>
  <c r="B26" i="13"/>
  <c r="AT25" i="13"/>
  <c r="AU25" i="13" s="1"/>
  <c r="C25" i="13"/>
  <c r="B25" i="13"/>
  <c r="AT24" i="13"/>
  <c r="AU24" i="13" s="1"/>
  <c r="C24" i="13"/>
  <c r="B24" i="13"/>
  <c r="AT23" i="13"/>
  <c r="K24" i="8" s="1"/>
  <c r="C23" i="13"/>
  <c r="B23" i="13"/>
  <c r="AT22" i="13"/>
  <c r="K23" i="8" s="1"/>
  <c r="C22" i="13"/>
  <c r="B22" i="13"/>
  <c r="AT21" i="13"/>
  <c r="K22" i="8" s="1"/>
  <c r="C21" i="13"/>
  <c r="B21" i="13"/>
  <c r="AT20" i="13"/>
  <c r="K21" i="8" s="1"/>
  <c r="C20" i="13"/>
  <c r="B20" i="13"/>
  <c r="AT19" i="13"/>
  <c r="K20" i="8" s="1"/>
  <c r="C19" i="13"/>
  <c r="B19" i="13"/>
  <c r="AT18" i="13"/>
  <c r="K19" i="8" s="1"/>
  <c r="C18" i="13"/>
  <c r="B18" i="13"/>
  <c r="AT17" i="13"/>
  <c r="K18" i="8" s="1"/>
  <c r="C17" i="13"/>
  <c r="B17" i="13"/>
  <c r="AT16" i="13"/>
  <c r="K17" i="8" s="1"/>
  <c r="C16" i="13"/>
  <c r="B16" i="13"/>
  <c r="AT15" i="13"/>
  <c r="K16" i="8" s="1"/>
  <c r="C15" i="13"/>
  <c r="B15" i="13"/>
  <c r="AT14" i="13"/>
  <c r="K15" i="8" s="1"/>
  <c r="C14" i="13"/>
  <c r="B14" i="13"/>
  <c r="AT13" i="13"/>
  <c r="AU13" i="13" s="1"/>
  <c r="C13" i="13"/>
  <c r="B13" i="13"/>
  <c r="AT12" i="13"/>
  <c r="K13" i="8" s="1"/>
  <c r="C12" i="13"/>
  <c r="B12" i="13"/>
  <c r="AT11" i="13"/>
  <c r="K12" i="8" s="1"/>
  <c r="C11" i="13"/>
  <c r="B11" i="13"/>
  <c r="AT10" i="13"/>
  <c r="K11" i="8" s="1"/>
  <c r="C10" i="13"/>
  <c r="B10" i="13"/>
  <c r="AT9" i="13"/>
  <c r="K10" i="8" s="1"/>
  <c r="C9" i="13"/>
  <c r="B9" i="13"/>
  <c r="AT8" i="13"/>
  <c r="K9" i="8" s="1"/>
  <c r="C8" i="13"/>
  <c r="B8" i="13"/>
  <c r="AT7" i="13"/>
  <c r="K8" i="8" s="1"/>
  <c r="C7" i="13"/>
  <c r="B7" i="13"/>
  <c r="AT6" i="13"/>
  <c r="K7" i="8" s="1"/>
  <c r="C6" i="13"/>
  <c r="B6" i="13"/>
  <c r="AR46" i="13"/>
  <c r="AN46" i="13"/>
  <c r="AJ46" i="13"/>
  <c r="AF46" i="13"/>
  <c r="AB46" i="13"/>
  <c r="X46" i="13"/>
  <c r="T46" i="13"/>
  <c r="P46" i="13"/>
  <c r="L46" i="13"/>
  <c r="H46" i="13"/>
  <c r="AS49" i="13"/>
  <c r="AS50" i="13"/>
  <c r="AS51" i="13" s="1"/>
  <c r="AR49" i="13"/>
  <c r="AR50" i="13"/>
  <c r="AR51" i="13" s="1"/>
  <c r="AQ49" i="13"/>
  <c r="AQ50" i="13"/>
  <c r="AQ51" i="13" s="1"/>
  <c r="AL49" i="13"/>
  <c r="AL50" i="13"/>
  <c r="AL51" i="13" s="1"/>
  <c r="AK49" i="13"/>
  <c r="AK50" i="13"/>
  <c r="AK51" i="13" s="1"/>
  <c r="AJ49" i="13"/>
  <c r="AJ50" i="13"/>
  <c r="AJ51" i="13" s="1"/>
  <c r="AI49" i="13"/>
  <c r="AI50" i="13"/>
  <c r="AI51" i="13" s="1"/>
  <c r="AD49" i="13"/>
  <c r="AD50" i="13"/>
  <c r="AD51" i="13" s="1"/>
  <c r="AC49" i="13"/>
  <c r="AC50" i="13"/>
  <c r="AC51" i="13" s="1"/>
  <c r="AB49" i="13"/>
  <c r="AB50" i="13"/>
  <c r="AB51" i="13" s="1"/>
  <c r="AA49" i="13"/>
  <c r="AA50" i="13"/>
  <c r="AA51" i="13" s="1"/>
  <c r="V49" i="13"/>
  <c r="V50" i="13" s="1"/>
  <c r="V51" i="13" s="1"/>
  <c r="U49" i="13"/>
  <c r="U50" i="13" s="1"/>
  <c r="U51" i="13" s="1"/>
  <c r="T49" i="13"/>
  <c r="T50" i="13" s="1"/>
  <c r="T51" i="13" s="1"/>
  <c r="S49" i="13"/>
  <c r="S50" i="13" s="1"/>
  <c r="S51" i="13" s="1"/>
  <c r="N49" i="13"/>
  <c r="N50" i="13" s="1"/>
  <c r="N51" i="13" s="1"/>
  <c r="M49" i="13"/>
  <c r="M50" i="13" s="1"/>
  <c r="M51" i="13" s="1"/>
  <c r="L49" i="13"/>
  <c r="L50" i="13" s="1"/>
  <c r="L51" i="13" s="1"/>
  <c r="K49" i="13"/>
  <c r="K50" i="13" s="1"/>
  <c r="K51" i="13" s="1"/>
  <c r="A1" i="13"/>
  <c r="AK55" i="13"/>
  <c r="AK56" i="13" s="1"/>
  <c r="AB55" i="13"/>
  <c r="AB56" i="13" s="1"/>
  <c r="AJ55" i="13"/>
  <c r="AJ56" i="13" s="1"/>
  <c r="AL55" i="13"/>
  <c r="AL56" i="13" s="1"/>
  <c r="AR55" i="13"/>
  <c r="AR56" i="13" s="1"/>
  <c r="F49" i="13"/>
  <c r="F50" i="13" s="1"/>
  <c r="F51" i="13" s="1"/>
  <c r="AH55" i="13"/>
  <c r="AH56" i="13" s="1"/>
  <c r="AG55" i="13"/>
  <c r="AG56" i="13" s="1"/>
  <c r="J49" i="13"/>
  <c r="J50" i="13" s="1"/>
  <c r="J51" i="13" s="1"/>
  <c r="R49" i="13"/>
  <c r="R50" i="13" s="1"/>
  <c r="R51" i="13" s="1"/>
  <c r="Z49" i="13"/>
  <c r="Z50" i="13"/>
  <c r="Z51" i="13" s="1"/>
  <c r="AH49" i="13"/>
  <c r="AH50" i="13"/>
  <c r="AH51" i="13" s="1"/>
  <c r="AP49" i="13"/>
  <c r="AP50" i="13"/>
  <c r="AP51" i="13" s="1"/>
  <c r="Y49" i="13"/>
  <c r="Y50" i="13" s="1"/>
  <c r="Y51" i="13" s="1"/>
  <c r="AG49" i="13"/>
  <c r="AG50" i="13"/>
  <c r="AG51" i="13" s="1"/>
  <c r="AO49" i="13"/>
  <c r="AO50" i="13"/>
  <c r="AO51" i="13" s="1"/>
  <c r="H49" i="13"/>
  <c r="H50" i="13" s="1"/>
  <c r="H51" i="13" s="1"/>
  <c r="P49" i="13"/>
  <c r="P50" i="13" s="1"/>
  <c r="P51" i="13" s="1"/>
  <c r="X49" i="13"/>
  <c r="X50" i="13" s="1"/>
  <c r="X51" i="13" s="1"/>
  <c r="AF49" i="13"/>
  <c r="AF50" i="13"/>
  <c r="AF51" i="13" s="1"/>
  <c r="AN49" i="13"/>
  <c r="AN50" i="13"/>
  <c r="AN51" i="13" s="1"/>
  <c r="O49" i="13"/>
  <c r="O50" i="13" s="1"/>
  <c r="O51" i="13" s="1"/>
  <c r="W49" i="13"/>
  <c r="W50" i="13" s="1"/>
  <c r="W51" i="13" s="1"/>
  <c r="AE49" i="13"/>
  <c r="AE50" i="13"/>
  <c r="AE51" i="13" s="1"/>
  <c r="AM49" i="13"/>
  <c r="AM50" i="13"/>
  <c r="AM51" i="13" s="1"/>
  <c r="AG90" i="5"/>
  <c r="AG92" i="5"/>
  <c r="AQ90" i="5"/>
  <c r="AQ92" i="5"/>
  <c r="AG94" i="5"/>
  <c r="B20" i="8"/>
  <c r="C20" i="8"/>
  <c r="N50" i="8"/>
  <c r="J50" i="8"/>
  <c r="A50" i="8"/>
  <c r="N48" i="8"/>
  <c r="AT45" i="5"/>
  <c r="AU45" i="5" s="1"/>
  <c r="AT39" i="5"/>
  <c r="AU39" i="5" s="1"/>
  <c r="AT40" i="5"/>
  <c r="AU40" i="5" s="1"/>
  <c r="AT41" i="5"/>
  <c r="AU41" i="5" s="1"/>
  <c r="AT42" i="5"/>
  <c r="AU42" i="5" s="1"/>
  <c r="AT43" i="5"/>
  <c r="AU43" i="5" s="1"/>
  <c r="AT44" i="5"/>
  <c r="AU44" i="5" s="1"/>
  <c r="AT31" i="5"/>
  <c r="J32" i="8" s="1"/>
  <c r="AT32" i="5"/>
  <c r="J33" i="8" s="1"/>
  <c r="AT33" i="5"/>
  <c r="J34" i="8" s="1"/>
  <c r="AT34" i="5"/>
  <c r="AU34" i="5" s="1"/>
  <c r="AT35" i="5"/>
  <c r="J36" i="8" s="1"/>
  <c r="AT36" i="5"/>
  <c r="AU36" i="5" s="1"/>
  <c r="AT37" i="5"/>
  <c r="J38" i="8" s="1"/>
  <c r="AT38" i="5"/>
  <c r="AU38" i="5" s="1"/>
  <c r="AT7" i="5"/>
  <c r="AU7" i="5" s="1"/>
  <c r="AT8" i="5"/>
  <c r="AU8" i="5" s="1"/>
  <c r="AT9" i="5"/>
  <c r="AU9" i="5" s="1"/>
  <c r="AT10" i="5"/>
  <c r="AT11" i="5"/>
  <c r="AU11" i="5" s="1"/>
  <c r="AT12" i="5"/>
  <c r="J13" i="8" s="1"/>
  <c r="AT13" i="5"/>
  <c r="AU13" i="5" s="1"/>
  <c r="AT14" i="5"/>
  <c r="AT15" i="5"/>
  <c r="AU15" i="5" s="1"/>
  <c r="AT16" i="5"/>
  <c r="AU16" i="5" s="1"/>
  <c r="AT17" i="5"/>
  <c r="AU17" i="5" s="1"/>
  <c r="AT18" i="5"/>
  <c r="AT19" i="5"/>
  <c r="J20" i="8" s="1"/>
  <c r="AT20" i="5"/>
  <c r="AU20" i="5" s="1"/>
  <c r="AT21" i="5"/>
  <c r="AU21" i="5" s="1"/>
  <c r="AT22" i="5"/>
  <c r="AT23" i="5"/>
  <c r="AU23" i="5" s="1"/>
  <c r="AT24" i="5"/>
  <c r="AT25" i="5"/>
  <c r="J26" i="8" s="1"/>
  <c r="AT26" i="5"/>
  <c r="AT27" i="5"/>
  <c r="AU27" i="5" s="1"/>
  <c r="AT28" i="5"/>
  <c r="AU28" i="5" s="1"/>
  <c r="AT29" i="5"/>
  <c r="AU29" i="5" s="1"/>
  <c r="AT30" i="5"/>
  <c r="J31" i="8" s="1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AO3" i="5"/>
  <c r="AP3" i="5"/>
  <c r="AQ3" i="5"/>
  <c r="AR3" i="5"/>
  <c r="AS3" i="5"/>
  <c r="F3" i="5"/>
  <c r="A4" i="8"/>
  <c r="A2" i="5"/>
  <c r="B27" i="8"/>
  <c r="C41" i="8"/>
  <c r="C42" i="8"/>
  <c r="C43" i="8"/>
  <c r="C44" i="8"/>
  <c r="C45" i="8"/>
  <c r="C46" i="8"/>
  <c r="B41" i="8"/>
  <c r="B42" i="8"/>
  <c r="B43" i="8"/>
  <c r="B44" i="8"/>
  <c r="B45" i="8"/>
  <c r="B46" i="8"/>
  <c r="O48" i="8"/>
  <c r="C28" i="5"/>
  <c r="F4" i="5"/>
  <c r="F49" i="5" s="1"/>
  <c r="F50" i="5" s="1"/>
  <c r="F51" i="5" s="1"/>
  <c r="F48" i="5"/>
  <c r="AT6" i="5"/>
  <c r="AU6" i="5" s="1"/>
  <c r="H4" i="5"/>
  <c r="H49" i="5" s="1"/>
  <c r="H50" i="5" s="1"/>
  <c r="H51" i="5" s="1"/>
  <c r="H48" i="5"/>
  <c r="G4" i="5"/>
  <c r="G49" i="5" s="1"/>
  <c r="G50" i="5" s="1"/>
  <c r="G51" i="5" s="1"/>
  <c r="G48" i="5"/>
  <c r="I4" i="5"/>
  <c r="I49" i="5" s="1"/>
  <c r="I50" i="5" s="1"/>
  <c r="I51" i="5" s="1"/>
  <c r="I48" i="5"/>
  <c r="J4" i="5"/>
  <c r="J49" i="5" s="1"/>
  <c r="J50" i="5" s="1"/>
  <c r="J51" i="5" s="1"/>
  <c r="J48" i="5"/>
  <c r="K4" i="5"/>
  <c r="K49" i="5" s="1"/>
  <c r="K50" i="5" s="1"/>
  <c r="K51" i="5" s="1"/>
  <c r="K48" i="5"/>
  <c r="L4" i="5"/>
  <c r="L49" i="5"/>
  <c r="L50" i="5" s="1"/>
  <c r="L51" i="5" s="1"/>
  <c r="L48" i="5"/>
  <c r="M4" i="5"/>
  <c r="M49" i="5" s="1"/>
  <c r="M50" i="5" s="1"/>
  <c r="M51" i="5" s="1"/>
  <c r="M48" i="5"/>
  <c r="M55" i="5" s="1"/>
  <c r="M56" i="5" s="1"/>
  <c r="N4" i="5"/>
  <c r="N49" i="5"/>
  <c r="N50" i="5" s="1"/>
  <c r="N51" i="5" s="1"/>
  <c r="N48" i="5"/>
  <c r="O4" i="5"/>
  <c r="O49" i="5" s="1"/>
  <c r="O50" i="5" s="1"/>
  <c r="O51" i="5" s="1"/>
  <c r="O48" i="5"/>
  <c r="P4" i="5"/>
  <c r="P55" i="5" s="1"/>
  <c r="P56" i="5" s="1"/>
  <c r="P49" i="5"/>
  <c r="P50" i="5" s="1"/>
  <c r="P51" i="5" s="1"/>
  <c r="Q4" i="5"/>
  <c r="Q55" i="5" s="1"/>
  <c r="Q56" i="5" s="1"/>
  <c r="Q49" i="5"/>
  <c r="Q50" i="5" s="1"/>
  <c r="Q51" i="5" s="1"/>
  <c r="R4" i="5"/>
  <c r="R55" i="5" s="1"/>
  <c r="R56" i="5" s="1"/>
  <c r="R49" i="5"/>
  <c r="R50" i="5"/>
  <c r="R51" i="5" s="1"/>
  <c r="S4" i="5"/>
  <c r="S55" i="5" s="1"/>
  <c r="S56" i="5" s="1"/>
  <c r="S49" i="5"/>
  <c r="S50" i="5"/>
  <c r="S51" i="5" s="1"/>
  <c r="T4" i="5"/>
  <c r="T55" i="5" s="1"/>
  <c r="T56" i="5" s="1"/>
  <c r="T49" i="5"/>
  <c r="T50" i="5"/>
  <c r="T51" i="5" s="1"/>
  <c r="U4" i="5"/>
  <c r="U55" i="5" s="1"/>
  <c r="U56" i="5" s="1"/>
  <c r="U49" i="5"/>
  <c r="U50" i="5"/>
  <c r="U51" i="5" s="1"/>
  <c r="V4" i="5"/>
  <c r="V55" i="5" s="1"/>
  <c r="V56" i="5" s="1"/>
  <c r="V49" i="5"/>
  <c r="V50" i="5"/>
  <c r="V51" i="5" s="1"/>
  <c r="W4" i="5"/>
  <c r="W55" i="5" s="1"/>
  <c r="W56" i="5" s="1"/>
  <c r="E37" i="3"/>
  <c r="A40" i="8" s="1"/>
  <c r="B12" i="8"/>
  <c r="M48" i="8"/>
  <c r="P48" i="8"/>
  <c r="L48" i="8"/>
  <c r="C29" i="8"/>
  <c r="C30" i="8"/>
  <c r="C31" i="8"/>
  <c r="C32" i="8"/>
  <c r="C33" i="8"/>
  <c r="C34" i="8"/>
  <c r="B29" i="8"/>
  <c r="B30" i="8"/>
  <c r="B31" i="8"/>
  <c r="B32" i="8"/>
  <c r="B33" i="8"/>
  <c r="E5" i="3"/>
  <c r="A7" i="13" s="1"/>
  <c r="E6" i="3"/>
  <c r="A8" i="13" s="1"/>
  <c r="E7" i="3"/>
  <c r="E8" i="3"/>
  <c r="A10" i="13" s="1"/>
  <c r="E9" i="3"/>
  <c r="A11" i="13" s="1"/>
  <c r="E10" i="3"/>
  <c r="A12" i="13" s="1"/>
  <c r="E11" i="3"/>
  <c r="A13" i="13" s="1"/>
  <c r="E12" i="3"/>
  <c r="A14" i="13" s="1"/>
  <c r="E13" i="3"/>
  <c r="A15" i="13" s="1"/>
  <c r="E14" i="3"/>
  <c r="A16" i="13" s="1"/>
  <c r="E15" i="3"/>
  <c r="A17" i="5" s="1"/>
  <c r="E16" i="3"/>
  <c r="A18" i="13" s="1"/>
  <c r="E17" i="3"/>
  <c r="A19" i="13" s="1"/>
  <c r="E18" i="3"/>
  <c r="A20" i="13" s="1"/>
  <c r="E19" i="3"/>
  <c r="A21" i="13" s="1"/>
  <c r="E20" i="3"/>
  <c r="A22" i="13" s="1"/>
  <c r="E21" i="3"/>
  <c r="A23" i="13" s="1"/>
  <c r="E22" i="3"/>
  <c r="A24" i="5" s="1"/>
  <c r="E23" i="3"/>
  <c r="A26" i="8" s="1"/>
  <c r="E24" i="3"/>
  <c r="A26" i="13" s="1"/>
  <c r="E25" i="3"/>
  <c r="A27" i="5" s="1"/>
  <c r="E26" i="3"/>
  <c r="A28" i="5" s="1"/>
  <c r="E27" i="3"/>
  <c r="A30" i="8" s="1"/>
  <c r="E28" i="3"/>
  <c r="A31" i="8" s="1"/>
  <c r="E29" i="3"/>
  <c r="A32" i="8" s="1"/>
  <c r="E30" i="3"/>
  <c r="A32" i="5" s="1"/>
  <c r="E31" i="3"/>
  <c r="A33" i="5" s="1"/>
  <c r="E32" i="3"/>
  <c r="A35" i="8" s="1"/>
  <c r="E33" i="3"/>
  <c r="A35" i="5" s="1"/>
  <c r="E34" i="3"/>
  <c r="A36" i="13" s="1"/>
  <c r="E35" i="3"/>
  <c r="A37" i="13" s="1"/>
  <c r="E36" i="3"/>
  <c r="A39" i="8" s="1"/>
  <c r="E38" i="3"/>
  <c r="A41" i="8" s="1"/>
  <c r="E39" i="3"/>
  <c r="A41" i="13" s="1"/>
  <c r="E40" i="3"/>
  <c r="A42" i="5" s="1"/>
  <c r="E41" i="3"/>
  <c r="A43" i="13" s="1"/>
  <c r="E42" i="3"/>
  <c r="A44" i="13" s="1"/>
  <c r="E43" i="3"/>
  <c r="E4" i="3"/>
  <c r="A6" i="13" s="1"/>
  <c r="A3" i="8"/>
  <c r="B7" i="8"/>
  <c r="B6" i="5"/>
  <c r="A1" i="8"/>
  <c r="A1" i="5"/>
  <c r="X4" i="5"/>
  <c r="X55" i="5" s="1"/>
  <c r="X56" i="5" s="1"/>
  <c r="X49" i="5"/>
  <c r="X50" i="5"/>
  <c r="X51" i="5" s="1"/>
  <c r="Y4" i="5"/>
  <c r="Y55" i="5" s="1"/>
  <c r="Y56" i="5" s="1"/>
  <c r="Y49" i="5"/>
  <c r="Y50" i="5"/>
  <c r="Y51" i="5" s="1"/>
  <c r="Z4" i="5"/>
  <c r="Z55" i="5" s="1"/>
  <c r="Z56" i="5" s="1"/>
  <c r="Z49" i="5"/>
  <c r="Z50" i="5"/>
  <c r="Z51" i="5" s="1"/>
  <c r="AA4" i="5"/>
  <c r="AA49" i="5"/>
  <c r="AA50" i="5"/>
  <c r="AA51" i="5" s="1"/>
  <c r="AB4" i="5"/>
  <c r="AB49" i="5"/>
  <c r="AB50" i="5"/>
  <c r="AB51" i="5" s="1"/>
  <c r="AC4" i="5"/>
  <c r="AC55" i="5" s="1"/>
  <c r="AC56" i="5" s="1"/>
  <c r="AC49" i="5"/>
  <c r="AC50" i="5"/>
  <c r="AC51" i="5" s="1"/>
  <c r="AD4" i="5"/>
  <c r="AD49" i="5"/>
  <c r="AD50" i="5"/>
  <c r="AD51" i="5" s="1"/>
  <c r="AE4" i="5"/>
  <c r="AE49" i="5"/>
  <c r="AE50" i="5"/>
  <c r="AE51" i="5" s="1"/>
  <c r="AF4" i="5"/>
  <c r="AF55" i="5" s="1"/>
  <c r="AF56" i="5" s="1"/>
  <c r="AF49" i="5"/>
  <c r="AF50" i="5"/>
  <c r="AF51" i="5" s="1"/>
  <c r="AG4" i="5"/>
  <c r="AG55" i="5" s="1"/>
  <c r="AG56" i="5" s="1"/>
  <c r="AG49" i="5"/>
  <c r="AG50" i="5"/>
  <c r="AG51" i="5" s="1"/>
  <c r="AH4" i="5"/>
  <c r="AH49" i="5"/>
  <c r="AH50" i="5"/>
  <c r="AH51" i="5" s="1"/>
  <c r="AI4" i="5"/>
  <c r="AI49" i="5"/>
  <c r="AI50" i="5"/>
  <c r="AI51" i="5" s="1"/>
  <c r="AJ4" i="5"/>
  <c r="AJ55" i="5" s="1"/>
  <c r="AJ56" i="5" s="1"/>
  <c r="AJ49" i="5"/>
  <c r="AJ50" i="5"/>
  <c r="AJ51" i="5" s="1"/>
  <c r="AK4" i="5"/>
  <c r="AK55" i="5" s="1"/>
  <c r="AK56" i="5" s="1"/>
  <c r="AK49" i="5"/>
  <c r="AK50" i="5"/>
  <c r="AK51" i="5" s="1"/>
  <c r="AL4" i="5"/>
  <c r="AL55" i="5" s="1"/>
  <c r="AL56" i="5" s="1"/>
  <c r="AL49" i="5"/>
  <c r="AL50" i="5"/>
  <c r="AL51" i="5" s="1"/>
  <c r="AM4" i="5"/>
  <c r="AM49" i="5"/>
  <c r="AM50" i="5"/>
  <c r="AM51" i="5" s="1"/>
  <c r="AN4" i="5"/>
  <c r="AN55" i="5" s="1"/>
  <c r="AN56" i="5" s="1"/>
  <c r="AN49" i="5"/>
  <c r="AN50" i="5"/>
  <c r="AN51" i="5" s="1"/>
  <c r="AO4" i="5"/>
  <c r="AO55" i="5" s="1"/>
  <c r="AO56" i="5" s="1"/>
  <c r="AO49" i="5"/>
  <c r="AO50" i="5"/>
  <c r="AO51" i="5" s="1"/>
  <c r="AP4" i="5"/>
  <c r="AP49" i="5"/>
  <c r="AP50" i="5"/>
  <c r="AP51" i="5" s="1"/>
  <c r="AQ4" i="5"/>
  <c r="AQ49" i="5"/>
  <c r="AQ50" i="5"/>
  <c r="AQ51" i="5" s="1"/>
  <c r="AR4" i="5"/>
  <c r="AR55" i="5" s="1"/>
  <c r="AR56" i="5" s="1"/>
  <c r="AR49" i="5"/>
  <c r="AR50" i="5"/>
  <c r="AR51" i="5" s="1"/>
  <c r="AS4" i="5"/>
  <c r="AS55" i="5" s="1"/>
  <c r="AS56" i="5" s="1"/>
  <c r="AS49" i="5"/>
  <c r="AS50" i="5"/>
  <c r="AS51" i="5" s="1"/>
  <c r="G5" i="5"/>
  <c r="G46" i="5" s="1"/>
  <c r="H5" i="5"/>
  <c r="H46" i="5" s="1"/>
  <c r="I5" i="5"/>
  <c r="I46" i="5" s="1"/>
  <c r="J5" i="5"/>
  <c r="J46" i="5" s="1"/>
  <c r="K5" i="5"/>
  <c r="K46" i="5" s="1"/>
  <c r="L5" i="5"/>
  <c r="L46" i="5" s="1"/>
  <c r="M5" i="5"/>
  <c r="M46" i="5" s="1"/>
  <c r="N5" i="5"/>
  <c r="N46" i="5" s="1"/>
  <c r="O5" i="5"/>
  <c r="O46" i="5" s="1"/>
  <c r="P5" i="5"/>
  <c r="P46" i="5" s="1"/>
  <c r="Q5" i="5"/>
  <c r="Q46" i="5" s="1"/>
  <c r="R5" i="5"/>
  <c r="R46" i="5" s="1"/>
  <c r="S5" i="5"/>
  <c r="S46" i="5" s="1"/>
  <c r="T5" i="5"/>
  <c r="T46" i="5" s="1"/>
  <c r="U5" i="5"/>
  <c r="U46" i="5" s="1"/>
  <c r="V5" i="5"/>
  <c r="V46" i="5" s="1"/>
  <c r="W5" i="5"/>
  <c r="W46" i="5" s="1"/>
  <c r="X5" i="5"/>
  <c r="X46" i="5" s="1"/>
  <c r="Y5" i="5"/>
  <c r="Y46" i="5" s="1"/>
  <c r="Z5" i="5"/>
  <c r="Z46" i="5" s="1"/>
  <c r="AA5" i="5"/>
  <c r="AA46" i="5" s="1"/>
  <c r="AB5" i="5"/>
  <c r="AB46" i="5" s="1"/>
  <c r="AC5" i="5"/>
  <c r="AC46" i="5" s="1"/>
  <c r="AD5" i="5"/>
  <c r="AD46" i="5" s="1"/>
  <c r="AE5" i="5"/>
  <c r="AE46" i="5" s="1"/>
  <c r="AF5" i="5"/>
  <c r="AF46" i="5" s="1"/>
  <c r="AG5" i="5"/>
  <c r="AG46" i="5" s="1"/>
  <c r="AH5" i="5"/>
  <c r="AH46" i="5" s="1"/>
  <c r="AI5" i="5"/>
  <c r="AI46" i="5" s="1"/>
  <c r="AJ5" i="5"/>
  <c r="AJ46" i="5" s="1"/>
  <c r="AK5" i="5"/>
  <c r="AK46" i="5" s="1"/>
  <c r="AL5" i="5"/>
  <c r="AL46" i="5" s="1"/>
  <c r="AM5" i="5"/>
  <c r="AM46" i="5" s="1"/>
  <c r="AN5" i="5"/>
  <c r="AN46" i="5" s="1"/>
  <c r="AO5" i="5"/>
  <c r="AO46" i="5" s="1"/>
  <c r="AP5" i="5"/>
  <c r="AP46" i="5" s="1"/>
  <c r="AQ5" i="5"/>
  <c r="AQ46" i="5" s="1"/>
  <c r="AR5" i="5"/>
  <c r="AR46" i="5" s="1"/>
  <c r="AS5" i="5"/>
  <c r="AS46" i="5" s="1"/>
  <c r="F5" i="5"/>
  <c r="F46" i="5" s="1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45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B27" i="5"/>
  <c r="W49" i="5"/>
  <c r="W50" i="5"/>
  <c r="W51" i="5" s="1"/>
  <c r="G52" i="5"/>
  <c r="G53" i="5" s="1"/>
  <c r="G54" i="5" s="1"/>
  <c r="H52" i="5"/>
  <c r="H53" i="5" s="1"/>
  <c r="H54" i="5" s="1"/>
  <c r="I52" i="5"/>
  <c r="I53" i="5" s="1"/>
  <c r="I54" i="5" s="1"/>
  <c r="J52" i="5"/>
  <c r="J53" i="5" s="1"/>
  <c r="J54" i="5" s="1"/>
  <c r="K52" i="5"/>
  <c r="K53" i="5" s="1"/>
  <c r="K54" i="5" s="1"/>
  <c r="L52" i="5"/>
  <c r="L53" i="5" s="1"/>
  <c r="L54" i="5" s="1"/>
  <c r="M52" i="5"/>
  <c r="M53" i="5" s="1"/>
  <c r="M54" i="5" s="1"/>
  <c r="N52" i="5"/>
  <c r="N53" i="5" s="1"/>
  <c r="N54" i="5" s="1"/>
  <c r="O52" i="5"/>
  <c r="O53" i="5" s="1"/>
  <c r="O54" i="5" s="1"/>
  <c r="P52" i="5"/>
  <c r="P53" i="5"/>
  <c r="P54" i="5" s="1"/>
  <c r="Q52" i="5"/>
  <c r="Q53" i="5" s="1"/>
  <c r="Q54" i="5" s="1"/>
  <c r="R52" i="5"/>
  <c r="R53" i="5"/>
  <c r="R54" i="5" s="1"/>
  <c r="S52" i="5"/>
  <c r="S53" i="5"/>
  <c r="S54" i="5" s="1"/>
  <c r="T52" i="5"/>
  <c r="T53" i="5"/>
  <c r="T54" i="5" s="1"/>
  <c r="U52" i="5"/>
  <c r="U53" i="5"/>
  <c r="U54" i="5" s="1"/>
  <c r="V52" i="5"/>
  <c r="V53" i="5"/>
  <c r="V54" i="5" s="1"/>
  <c r="W52" i="5"/>
  <c r="W53" i="5"/>
  <c r="W54" i="5" s="1"/>
  <c r="X52" i="5"/>
  <c r="X53" i="5"/>
  <c r="X54" i="5" s="1"/>
  <c r="Y52" i="5"/>
  <c r="Y53" i="5"/>
  <c r="Y54" i="5" s="1"/>
  <c r="Z52" i="5"/>
  <c r="Z53" i="5"/>
  <c r="Z54" i="5" s="1"/>
  <c r="AA52" i="5"/>
  <c r="AA53" i="5"/>
  <c r="AA54" i="5" s="1"/>
  <c r="AB52" i="5"/>
  <c r="AB53" i="5"/>
  <c r="AB54" i="5" s="1"/>
  <c r="AC52" i="5"/>
  <c r="AC53" i="5"/>
  <c r="AC54" i="5" s="1"/>
  <c r="AD52" i="5"/>
  <c r="AD53" i="5"/>
  <c r="AD54" i="5" s="1"/>
  <c r="AE52" i="5"/>
  <c r="AE53" i="5"/>
  <c r="AE54" i="5" s="1"/>
  <c r="AF52" i="5"/>
  <c r="AF53" i="5"/>
  <c r="AF54" i="5" s="1"/>
  <c r="AG52" i="5"/>
  <c r="AG53" i="5"/>
  <c r="AG54" i="5" s="1"/>
  <c r="AH52" i="5"/>
  <c r="AH53" i="5"/>
  <c r="AH54" i="5" s="1"/>
  <c r="AI52" i="5"/>
  <c r="AI53" i="5"/>
  <c r="AI54" i="5" s="1"/>
  <c r="AJ52" i="5"/>
  <c r="AJ53" i="5"/>
  <c r="AJ54" i="5" s="1"/>
  <c r="AK52" i="5"/>
  <c r="AK53" i="5"/>
  <c r="AK54" i="5" s="1"/>
  <c r="AL52" i="5"/>
  <c r="AL53" i="5"/>
  <c r="AL54" i="5" s="1"/>
  <c r="AM52" i="5"/>
  <c r="AM53" i="5"/>
  <c r="AM54" i="5" s="1"/>
  <c r="AN52" i="5"/>
  <c r="AN53" i="5"/>
  <c r="AN54" i="5" s="1"/>
  <c r="AO52" i="5"/>
  <c r="AO53" i="5"/>
  <c r="AO54" i="5" s="1"/>
  <c r="AP52" i="5"/>
  <c r="AP53" i="5"/>
  <c r="AP54" i="5" s="1"/>
  <c r="AQ52" i="5"/>
  <c r="AQ53" i="5"/>
  <c r="AQ54" i="5" s="1"/>
  <c r="AR52" i="5"/>
  <c r="AR53" i="5"/>
  <c r="AR54" i="5" s="1"/>
  <c r="AS52" i="5"/>
  <c r="AS53" i="5"/>
  <c r="AS54" i="5" s="1"/>
  <c r="F52" i="5"/>
  <c r="F53" i="5" s="1"/>
  <c r="F54" i="5" s="1"/>
  <c r="AE48" i="5"/>
  <c r="AF48" i="5"/>
  <c r="AG48" i="5"/>
  <c r="AH48" i="5"/>
  <c r="AI48" i="5"/>
  <c r="AJ48" i="5"/>
  <c r="AK48" i="5"/>
  <c r="AL48" i="5"/>
  <c r="AM48" i="5"/>
  <c r="AN48" i="5"/>
  <c r="AO48" i="5"/>
  <c r="AP48" i="5"/>
  <c r="AQ48" i="5"/>
  <c r="AR48" i="5"/>
  <c r="AS48" i="5"/>
  <c r="AS47" i="5"/>
  <c r="AR47" i="5"/>
  <c r="AQ47" i="5"/>
  <c r="AP47" i="5"/>
  <c r="AO47" i="5"/>
  <c r="AN47" i="5"/>
  <c r="AM47" i="5"/>
  <c r="AL47" i="5"/>
  <c r="AK47" i="5"/>
  <c r="AJ47" i="5"/>
  <c r="AI47" i="5"/>
  <c r="AH47" i="5"/>
  <c r="AG47" i="5"/>
  <c r="AF47" i="5"/>
  <c r="AE47" i="5"/>
  <c r="AS9" i="4"/>
  <c r="AS15" i="4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B15" i="5"/>
  <c r="B16" i="5"/>
  <c r="B17" i="5"/>
  <c r="B18" i="5"/>
  <c r="B19" i="5"/>
  <c r="B20" i="5"/>
  <c r="B21" i="5"/>
  <c r="B22" i="5"/>
  <c r="B23" i="5"/>
  <c r="B24" i="5"/>
  <c r="B25" i="5"/>
  <c r="B26" i="5"/>
  <c r="B7" i="5"/>
  <c r="B8" i="5"/>
  <c r="B9" i="5"/>
  <c r="B10" i="5"/>
  <c r="B11" i="5"/>
  <c r="B12" i="5"/>
  <c r="B13" i="5"/>
  <c r="B14" i="5"/>
  <c r="B18" i="8"/>
  <c r="B19" i="8"/>
  <c r="B21" i="8"/>
  <c r="B22" i="8"/>
  <c r="B23" i="8"/>
  <c r="B24" i="8"/>
  <c r="B25" i="8"/>
  <c r="B26" i="8"/>
  <c r="B28" i="8"/>
  <c r="B34" i="8"/>
  <c r="B35" i="8"/>
  <c r="B36" i="8"/>
  <c r="B37" i="8"/>
  <c r="B38" i="8"/>
  <c r="B39" i="8"/>
  <c r="B40" i="8"/>
  <c r="B8" i="8"/>
  <c r="B9" i="8"/>
  <c r="B10" i="8"/>
  <c r="B11" i="8"/>
  <c r="B13" i="8"/>
  <c r="B14" i="8"/>
  <c r="B15" i="8"/>
  <c r="B16" i="8"/>
  <c r="B17" i="8"/>
  <c r="C35" i="8"/>
  <c r="C36" i="8"/>
  <c r="C37" i="8"/>
  <c r="C38" i="8"/>
  <c r="C39" i="8"/>
  <c r="C40" i="8"/>
  <c r="C8" i="8"/>
  <c r="C9" i="8"/>
  <c r="C10" i="8"/>
  <c r="C11" i="8"/>
  <c r="C12" i="8"/>
  <c r="C13" i="8"/>
  <c r="C14" i="8"/>
  <c r="C15" i="8"/>
  <c r="C16" i="8"/>
  <c r="C17" i="8"/>
  <c r="C18" i="8"/>
  <c r="C19" i="8"/>
  <c r="C21" i="8"/>
  <c r="C22" i="8"/>
  <c r="C23" i="8"/>
  <c r="C24" i="8"/>
  <c r="C25" i="8"/>
  <c r="C26" i="8"/>
  <c r="C27" i="8"/>
  <c r="C28" i="8"/>
  <c r="C7" i="8"/>
  <c r="A2" i="8"/>
  <c r="A37" i="5"/>
  <c r="A33" i="13"/>
  <c r="A42" i="13"/>
  <c r="A45" i="13"/>
  <c r="A43" i="8"/>
  <c r="A41" i="5"/>
  <c r="AQ55" i="5"/>
  <c r="AQ56" i="5" s="1"/>
  <c r="AM55" i="5"/>
  <c r="AM56" i="5" s="1"/>
  <c r="AI55" i="5"/>
  <c r="AI56" i="5" s="1"/>
  <c r="AE55" i="5"/>
  <c r="AE56" i="5" s="1"/>
  <c r="AA55" i="5"/>
  <c r="AA56" i="5" s="1"/>
  <c r="J46" i="8"/>
  <c r="J45" i="8"/>
  <c r="J43" i="8"/>
  <c r="AP55" i="5"/>
  <c r="AP56" i="5" s="1"/>
  <c r="AH55" i="5"/>
  <c r="AH56" i="5" s="1"/>
  <c r="AD55" i="5"/>
  <c r="AD56" i="5" s="1"/>
  <c r="AB55" i="5"/>
  <c r="AB56" i="5" s="1"/>
  <c r="A46" i="8"/>
  <c r="A42" i="8"/>
  <c r="A38" i="8"/>
  <c r="A34" i="8"/>
  <c r="K29" i="8" l="1"/>
  <c r="AU26" i="13"/>
  <c r="U55" i="13"/>
  <c r="U56" i="13" s="1"/>
  <c r="AU8" i="13"/>
  <c r="Y55" i="13"/>
  <c r="Y56" i="13" s="1"/>
  <c r="Q55" i="13"/>
  <c r="Q56" i="13" s="1"/>
  <c r="W55" i="13"/>
  <c r="W56" i="13" s="1"/>
  <c r="S55" i="13"/>
  <c r="S56" i="13" s="1"/>
  <c r="V55" i="13"/>
  <c r="V56" i="13" s="1"/>
  <c r="R55" i="13"/>
  <c r="R56" i="13" s="1"/>
  <c r="AU6" i="13"/>
  <c r="K39" i="8"/>
  <c r="K34" i="8"/>
  <c r="K32" i="8"/>
  <c r="Q32" i="8" s="1"/>
  <c r="R32" i="8" s="1"/>
  <c r="K28" i="8"/>
  <c r="K25" i="8"/>
  <c r="AU21" i="13"/>
  <c r="AU20" i="13"/>
  <c r="AU19" i="13"/>
  <c r="AU18" i="13"/>
  <c r="AU17" i="13"/>
  <c r="K14" i="8"/>
  <c r="Q13" i="8"/>
  <c r="R13" i="8" s="1"/>
  <c r="J55" i="13"/>
  <c r="J56" i="13" s="1"/>
  <c r="N55" i="13"/>
  <c r="N56" i="13" s="1"/>
  <c r="AU7" i="13"/>
  <c r="M55" i="13"/>
  <c r="M56" i="13" s="1"/>
  <c r="L55" i="13"/>
  <c r="L56" i="13" s="1"/>
  <c r="K55" i="13"/>
  <c r="K56" i="13" s="1"/>
  <c r="I55" i="13"/>
  <c r="I56" i="13" s="1"/>
  <c r="J14" i="8"/>
  <c r="J10" i="8"/>
  <c r="J18" i="8"/>
  <c r="Q18" i="8" s="1"/>
  <c r="R18" i="8" s="1"/>
  <c r="AU25" i="5"/>
  <c r="N55" i="5"/>
  <c r="N56" i="5" s="1"/>
  <c r="J21" i="8"/>
  <c r="H55" i="5"/>
  <c r="H56" i="5" s="1"/>
  <c r="J37" i="8"/>
  <c r="O55" i="5"/>
  <c r="O56" i="5" s="1"/>
  <c r="J30" i="8"/>
  <c r="J22" i="8"/>
  <c r="Q22" i="8" s="1"/>
  <c r="R22" i="8" s="1"/>
  <c r="J35" i="8"/>
  <c r="L55" i="5"/>
  <c r="L56" i="5" s="1"/>
  <c r="AU32" i="5"/>
  <c r="K55" i="5"/>
  <c r="K56" i="5" s="1"/>
  <c r="I55" i="5"/>
  <c r="I56" i="5" s="1"/>
  <c r="E84" i="13"/>
  <c r="AU35" i="5"/>
  <c r="J39" i="8"/>
  <c r="Q39" i="8" s="1"/>
  <c r="R39" i="8" s="1"/>
  <c r="K31" i="8"/>
  <c r="Q31" i="8" s="1"/>
  <c r="R31" i="8" s="1"/>
  <c r="K43" i="8"/>
  <c r="Q43" i="8" s="1"/>
  <c r="R43" i="8" s="1"/>
  <c r="AU22" i="13"/>
  <c r="AU12" i="13"/>
  <c r="J41" i="8"/>
  <c r="J44" i="8"/>
  <c r="J24" i="8"/>
  <c r="Q24" i="8" s="1"/>
  <c r="R24" i="8" s="1"/>
  <c r="Q34" i="8"/>
  <c r="R34" i="8" s="1"/>
  <c r="K26" i="8"/>
  <c r="Q26" i="8" s="1"/>
  <c r="R26" i="8" s="1"/>
  <c r="K30" i="8"/>
  <c r="K33" i="8"/>
  <c r="Q33" i="8" s="1"/>
  <c r="R33" i="8" s="1"/>
  <c r="K40" i="8"/>
  <c r="E84" i="5"/>
  <c r="A45" i="8"/>
  <c r="AT4" i="5"/>
  <c r="AU15" i="13"/>
  <c r="AU10" i="13"/>
  <c r="AU37" i="5"/>
  <c r="J12" i="8"/>
  <c r="Q12" i="8" s="1"/>
  <c r="R12" i="8" s="1"/>
  <c r="AU19" i="5"/>
  <c r="AU31" i="5"/>
  <c r="AU30" i="5"/>
  <c r="J40" i="8"/>
  <c r="J28" i="8"/>
  <c r="A40" i="13"/>
  <c r="A40" i="5"/>
  <c r="A14" i="5"/>
  <c r="A44" i="5"/>
  <c r="AU23" i="13"/>
  <c r="AT48" i="13"/>
  <c r="E86" i="13" s="1"/>
  <c r="AU33" i="5"/>
  <c r="J8" i="8"/>
  <c r="Q8" i="8" s="1"/>
  <c r="R8" i="8" s="1"/>
  <c r="J42" i="8"/>
  <c r="G55" i="5"/>
  <c r="G56" i="5" s="1"/>
  <c r="J16" i="8"/>
  <c r="Q16" i="8" s="1"/>
  <c r="R16" i="8" s="1"/>
  <c r="A29" i="5"/>
  <c r="K36" i="8"/>
  <c r="Q36" i="8" s="1"/>
  <c r="R36" i="8" s="1"/>
  <c r="Q30" i="8"/>
  <c r="R30" i="8" s="1"/>
  <c r="A6" i="5"/>
  <c r="A25" i="13"/>
  <c r="A36" i="8"/>
  <c r="A31" i="5"/>
  <c r="A24" i="8"/>
  <c r="A28" i="13"/>
  <c r="A27" i="13"/>
  <c r="A35" i="13"/>
  <c r="A24" i="13"/>
  <c r="A36" i="5"/>
  <c r="A25" i="8"/>
  <c r="A37" i="8"/>
  <c r="A39" i="13"/>
  <c r="A31" i="13"/>
  <c r="A39" i="5"/>
  <c r="A21" i="5"/>
  <c r="A28" i="8"/>
  <c r="A17" i="13"/>
  <c r="A18" i="8"/>
  <c r="A9" i="13"/>
  <c r="A9" i="5"/>
  <c r="J7" i="8"/>
  <c r="Q7" i="8" s="1"/>
  <c r="R7" i="8" s="1"/>
  <c r="E85" i="5"/>
  <c r="AT48" i="5"/>
  <c r="E86" i="5" s="1"/>
  <c r="AU26" i="5"/>
  <c r="J27" i="8"/>
  <c r="Q27" i="8" s="1"/>
  <c r="R27" i="8" s="1"/>
  <c r="AU24" i="5"/>
  <c r="J25" i="8"/>
  <c r="AU22" i="5"/>
  <c r="J23" i="8"/>
  <c r="Q23" i="8" s="1"/>
  <c r="R23" i="8" s="1"/>
  <c r="AU18" i="5"/>
  <c r="J19" i="8"/>
  <c r="Q19" i="8" s="1"/>
  <c r="R19" i="8" s="1"/>
  <c r="AU14" i="5"/>
  <c r="J15" i="8"/>
  <c r="Q15" i="8" s="1"/>
  <c r="R15" i="8" s="1"/>
  <c r="AU10" i="5"/>
  <c r="J11" i="8"/>
  <c r="Q11" i="8" s="1"/>
  <c r="R11" i="8" s="1"/>
  <c r="AU14" i="13"/>
  <c r="AU11" i="13"/>
  <c r="AU9" i="13"/>
  <c r="AU16" i="13"/>
  <c r="E85" i="13"/>
  <c r="J29" i="8"/>
  <c r="Q29" i="8" s="1"/>
  <c r="R29" i="8" s="1"/>
  <c r="J17" i="8"/>
  <c r="Q17" i="8" s="1"/>
  <c r="R17" i="8" s="1"/>
  <c r="J9" i="8"/>
  <c r="Q9" i="8" s="1"/>
  <c r="R9" i="8" s="1"/>
  <c r="AU12" i="5"/>
  <c r="A10" i="8"/>
  <c r="A44" i="8"/>
  <c r="A43" i="5"/>
  <c r="A38" i="5"/>
  <c r="A38" i="13"/>
  <c r="A34" i="5"/>
  <c r="A34" i="13"/>
  <c r="A27" i="8"/>
  <c r="A26" i="5"/>
  <c r="K35" i="8"/>
  <c r="AU34" i="13"/>
  <c r="Q10" i="8"/>
  <c r="R10" i="8" s="1"/>
  <c r="A8" i="8"/>
  <c r="A19" i="5"/>
  <c r="A30" i="5"/>
  <c r="A12" i="8"/>
  <c r="A30" i="13"/>
  <c r="A23" i="5"/>
  <c r="A33" i="8"/>
  <c r="A15" i="5"/>
  <c r="A11" i="5"/>
  <c r="A25" i="5"/>
  <c r="A32" i="13"/>
  <c r="A29" i="13"/>
  <c r="A22" i="8"/>
  <c r="A8" i="5"/>
  <c r="A18" i="5"/>
  <c r="A16" i="5"/>
  <c r="A19" i="8"/>
  <c r="A17" i="8"/>
  <c r="A29" i="8"/>
  <c r="A7" i="5"/>
  <c r="A9" i="8"/>
  <c r="Q20" i="8"/>
  <c r="R20" i="8" s="1"/>
  <c r="A14" i="8"/>
  <c r="A16" i="8"/>
  <c r="A13" i="5"/>
  <c r="A22" i="5"/>
  <c r="A20" i="5"/>
  <c r="A12" i="5"/>
  <c r="A10" i="5"/>
  <c r="A7" i="8"/>
  <c r="A23" i="8"/>
  <c r="A13" i="8"/>
  <c r="A20" i="8"/>
  <c r="A21" i="8"/>
  <c r="A15" i="8"/>
  <c r="A11" i="8"/>
  <c r="K45" i="8"/>
  <c r="Q45" i="8" s="1"/>
  <c r="R45" i="8" s="1"/>
  <c r="AU36" i="13"/>
  <c r="K37" i="8"/>
  <c r="Q37" i="8" s="1"/>
  <c r="R37" i="8" s="1"/>
  <c r="AU41" i="13"/>
  <c r="K42" i="8"/>
  <c r="Q42" i="8" s="1"/>
  <c r="R42" i="8" s="1"/>
  <c r="AU43" i="13"/>
  <c r="K44" i="8"/>
  <c r="AU45" i="13"/>
  <c r="K46" i="8"/>
  <c r="Q46" i="8" s="1"/>
  <c r="R46" i="8" s="1"/>
  <c r="F55" i="13"/>
  <c r="F56" i="13" s="1"/>
  <c r="AU37" i="13"/>
  <c r="K38" i="8"/>
  <c r="AU40" i="13"/>
  <c r="K41" i="8"/>
  <c r="Q41" i="8" s="1"/>
  <c r="R41" i="8" s="1"/>
  <c r="G55" i="13"/>
  <c r="G56" i="13" s="1"/>
  <c r="J55" i="5"/>
  <c r="J56" i="5" s="1"/>
  <c r="F55" i="5"/>
  <c r="F56" i="5" s="1"/>
  <c r="G49" i="13"/>
  <c r="G50" i="13" s="1"/>
  <c r="G51" i="13" s="1"/>
  <c r="AT4" i="13"/>
  <c r="Q21" i="8"/>
  <c r="R21" i="8" s="1"/>
  <c r="Q14" i="8" l="1"/>
  <c r="R14" i="8" s="1"/>
  <c r="Q28" i="8"/>
  <c r="R28" i="8" s="1"/>
  <c r="Q25" i="8"/>
  <c r="R25" i="8" s="1"/>
  <c r="Q40" i="8"/>
  <c r="R40" i="8" s="1"/>
  <c r="E82" i="5"/>
  <c r="F82" i="5" s="1"/>
  <c r="E80" i="5"/>
  <c r="F80" i="5" s="1"/>
  <c r="Q35" i="8"/>
  <c r="R35" i="8" s="1"/>
  <c r="J48" i="8"/>
  <c r="Q44" i="8"/>
  <c r="R44" i="8" s="1"/>
  <c r="E81" i="5"/>
  <c r="H81" i="5" s="1"/>
  <c r="E82" i="13"/>
  <c r="H82" i="13" s="1"/>
  <c r="E79" i="5"/>
  <c r="E78" i="5"/>
  <c r="H78" i="5" s="1"/>
  <c r="K48" i="8"/>
  <c r="Q38" i="8"/>
  <c r="E81" i="13"/>
  <c r="E78" i="13"/>
  <c r="E79" i="13"/>
  <c r="E80" i="13"/>
  <c r="E88" i="13" l="1"/>
  <c r="F88" i="13" s="1"/>
  <c r="F82" i="13"/>
  <c r="E59" i="8"/>
  <c r="H82" i="5"/>
  <c r="E88" i="5"/>
  <c r="F88" i="5" s="1"/>
  <c r="H80" i="5"/>
  <c r="E87" i="5"/>
  <c r="F87" i="5" s="1"/>
  <c r="F78" i="5"/>
  <c r="F81" i="5"/>
  <c r="E83" i="5"/>
  <c r="I78" i="5" s="1"/>
  <c r="F79" i="5"/>
  <c r="H79" i="5"/>
  <c r="F79" i="13"/>
  <c r="H79" i="13"/>
  <c r="F81" i="13"/>
  <c r="H81" i="13"/>
  <c r="F80" i="13"/>
  <c r="H80" i="13"/>
  <c r="E87" i="13"/>
  <c r="F78" i="13"/>
  <c r="H78" i="13"/>
  <c r="E83" i="13"/>
  <c r="R38" i="8"/>
  <c r="E58" i="8"/>
  <c r="Q48" i="8"/>
  <c r="E60" i="8" s="1"/>
  <c r="I88" i="5" l="1"/>
  <c r="H88" i="5" s="1"/>
  <c r="I79" i="5"/>
  <c r="I80" i="5"/>
  <c r="F83" i="5"/>
  <c r="I87" i="5"/>
  <c r="H87" i="5" s="1"/>
  <c r="I82" i="5"/>
  <c r="I81" i="5"/>
  <c r="F83" i="13"/>
  <c r="I82" i="13"/>
  <c r="E53" i="8"/>
  <c r="E52" i="8"/>
  <c r="E55" i="8"/>
  <c r="E54" i="8"/>
  <c r="E56" i="8"/>
  <c r="I78" i="13"/>
  <c r="I81" i="13"/>
  <c r="I79" i="13"/>
  <c r="F87" i="13"/>
  <c r="I87" i="13"/>
  <c r="H87" i="13" s="1"/>
  <c r="I80" i="13"/>
  <c r="I88" i="13"/>
  <c r="H88" i="13" s="1"/>
  <c r="F54" i="8" l="1"/>
  <c r="G54" i="8"/>
  <c r="G52" i="8"/>
  <c r="F52" i="8"/>
  <c r="E61" i="8"/>
  <c r="E57" i="8"/>
  <c r="H52" i="8" s="1"/>
  <c r="E62" i="8"/>
  <c r="G56" i="8"/>
  <c r="F56" i="8"/>
  <c r="F55" i="8"/>
  <c r="G55" i="8"/>
  <c r="F53" i="8"/>
  <c r="G53" i="8"/>
  <c r="H56" i="8" l="1"/>
  <c r="H61" i="8"/>
  <c r="G61" i="8" s="1"/>
  <c r="F61" i="8"/>
  <c r="F62" i="8"/>
  <c r="H62" i="8"/>
  <c r="G62" i="8" s="1"/>
  <c r="H53" i="8"/>
  <c r="F57" i="8"/>
  <c r="H55" i="8"/>
  <c r="H5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eml</author>
  </authors>
  <commentList>
    <comment ref="C11" authorId="0" shapeId="0" xr:uid="{00000000-0006-0000-0000-000001000000}">
      <text>
        <r>
          <rPr>
            <sz val="8"/>
            <color indexed="81"/>
            <rFont val="Tahoma"/>
            <family val="2"/>
            <charset val="162"/>
          </rPr>
          <t xml:space="preserve">
Okul Adı, Ders Adı, Sınıf, Şube, Eğitim Öğretim Yılı, Dönem, Ders Öğretmeni, Branş ve Okul Müdürü gibi bilgilerinin veri girişinin yapıldığı ekrana yönlendirme yapar.</t>
        </r>
      </text>
    </comment>
    <comment ref="J11" authorId="1" shapeId="0" xr:uid="{00000000-0006-0000-0000-000002000000}">
      <text>
        <r>
          <rPr>
            <sz val="8"/>
            <color indexed="81"/>
            <rFont val="Tahoma"/>
            <family val="2"/>
            <charset val="162"/>
          </rPr>
          <t xml:space="preserve">
Sınıf Listesinin girilmesini sağlayan ekrana yönlendirme yapar.
</t>
        </r>
      </text>
    </comment>
    <comment ref="Q11" authorId="1" shapeId="0" xr:uid="{00000000-0006-0000-0000-000003000000}">
      <text>
        <r>
          <rPr>
            <sz val="8"/>
            <color indexed="81"/>
            <rFont val="Tahoma"/>
            <family val="2"/>
            <charset val="162"/>
          </rPr>
          <t xml:space="preserve">
Not Bareminin girilmesini sağlayan ekrana yönlendirme yapar.</t>
        </r>
      </text>
    </comment>
    <comment ref="C18" authorId="0" shapeId="0" xr:uid="{00000000-0006-0000-0000-000004000000}">
      <text>
        <r>
          <rPr>
            <sz val="8"/>
            <color indexed="81"/>
            <rFont val="Tahoma"/>
            <family val="2"/>
            <charset val="162"/>
          </rPr>
          <t>1. Sınav veri girişlerinin yapıldığı ve 1. Sınav Analizinin gösterildiği ekrana yönlendirme yapar.</t>
        </r>
      </text>
    </comment>
    <comment ref="Q18" authorId="0" shapeId="0" xr:uid="{00000000-0006-0000-0000-000005000000}">
      <text>
        <r>
          <rPr>
            <sz val="8"/>
            <color indexed="81"/>
            <rFont val="Tahoma"/>
            <family val="2"/>
            <charset val="162"/>
          </rPr>
          <t>3. Sınav veri girişlerinin yapıldığı ve 3. Sınav Analizinin gösterildiği ekrana yönlendirme yapar.</t>
        </r>
      </text>
    </comment>
    <comment ref="C23" authorId="0" shapeId="0" xr:uid="{00000000-0006-0000-0000-000006000000}">
      <text>
        <r>
          <rPr>
            <sz val="8"/>
            <color indexed="81"/>
            <rFont val="Tahoma"/>
            <family val="2"/>
            <charset val="162"/>
          </rPr>
          <t>Dönem Sonu Not Çizelgesi ve Dönem Sonu Not Analizlerinin gösterildiği ekrana yönlendirme yapar.</t>
        </r>
      </text>
    </comment>
  </commentList>
</comments>
</file>

<file path=xl/sharedStrings.xml><?xml version="1.0" encoding="utf-8"?>
<sst xmlns="http://schemas.openxmlformats.org/spreadsheetml/2006/main" count="242" uniqueCount="141">
  <si>
    <t>SIRA NO</t>
  </si>
  <si>
    <t>ADI ve SOYADI</t>
  </si>
  <si>
    <t>TOPLAM PUAN</t>
  </si>
  <si>
    <t>SINAV ANALİZ PROGRAMI</t>
  </si>
  <si>
    <t>KİŞİSEL BİLGİLER</t>
  </si>
  <si>
    <t>SINIF LİSTESİ</t>
  </si>
  <si>
    <t>OKULUN ADI</t>
  </si>
  <si>
    <t>DERSİN ADI</t>
  </si>
  <si>
    <t>SINIF</t>
  </si>
  <si>
    <t>ŞUBE</t>
  </si>
  <si>
    <t>EĞİTİM-ÖĞRETİM YILI</t>
  </si>
  <si>
    <t>DÖNEM</t>
  </si>
  <si>
    <t>DERSİN ÖĞRETMENİ</t>
  </si>
  <si>
    <t>OKUL MÜDÜRÜ</t>
  </si>
  <si>
    <t>ÖĞRENCİ NO</t>
  </si>
  <si>
    <t>SORU NO</t>
  </si>
  <si>
    <t>PUAN DEĞERİ</t>
  </si>
  <si>
    <t>SORULAR</t>
  </si>
  <si>
    <t>1.SINAV</t>
  </si>
  <si>
    <t>2.SINAV</t>
  </si>
  <si>
    <t>NOT BAREMİ</t>
  </si>
  <si>
    <t xml:space="preserve">KİŞİSEL BİLGİLER </t>
  </si>
  <si>
    <t>AD SOYAD</t>
  </si>
  <si>
    <t>SORULARIN PUAN DEĞERİ</t>
  </si>
  <si>
    <t>SORULARIN TOPLAM PUANI</t>
  </si>
  <si>
    <t>TOPLAM 
PUAN</t>
  </si>
  <si>
    <t>SORULARDAN TAM PUAN 
ALANLARIN SAYISI</t>
  </si>
  <si>
    <t>SORULARDAN SIFIR PUAN 
ALANLARIN SAYISI</t>
  </si>
  <si>
    <t>SORULARDAN TAM PUAN 
ALANLARIN YÜZDESİ</t>
  </si>
  <si>
    <t>SORULARDAN SIFIR PUAN 
ALANLARIN YÜZDESİ</t>
  </si>
  <si>
    <t>ÖĞR.NO</t>
  </si>
  <si>
    <t>85-100 ARASI</t>
  </si>
  <si>
    <t>TOPLAM</t>
  </si>
  <si>
    <t>SORULARDAN ALINAN PUANLARIN ARİTMETİK ORTALAMASI</t>
  </si>
  <si>
    <t>DÜZENLEYEN</t>
  </si>
  <si>
    <t>BRANŞI</t>
  </si>
  <si>
    <t>1. SINAVDAKİ SORULARIN PUAN DEĞERLERİ</t>
  </si>
  <si>
    <t>2. SINAVDAKİ SORULARIN PUAN DEĞERLERİ</t>
  </si>
  <si>
    <t>SIRA 
NO</t>
  </si>
  <si>
    <t>ÖĞR.
NO</t>
  </si>
  <si>
    <t>1. SINAV SINIF BAŞARISININ YÜZDELİK GÖSTERİMİ</t>
  </si>
  <si>
    <t>DÖNEM SONU NOT ANALİZİ - NOT ÇİZELGESİ</t>
  </si>
  <si>
    <t>SINAV VERİLERİ GİRİŞ EKRANI-SINAV SORU ANALİZLERİ</t>
  </si>
  <si>
    <t>DÖNEM SONU SINIF ORT.</t>
  </si>
  <si>
    <t>KİŞİSEL BİLGİLER-SINIF LİSTESİ-NOT BAREMİ
VERİ GİRİŞ EKRANI</t>
  </si>
  <si>
    <t>SORUNUN KONUSU</t>
  </si>
  <si>
    <t>DERECE</t>
  </si>
  <si>
    <t xml:space="preserve">70-84,99 ARASI </t>
  </si>
  <si>
    <t>PEKİYİ</t>
  </si>
  <si>
    <t>İYİ</t>
  </si>
  <si>
    <t>ORTA</t>
  </si>
  <si>
    <t>GEÇER</t>
  </si>
  <si>
    <t>GEÇMEZ</t>
  </si>
  <si>
    <t>60-69,99 ARASI</t>
  </si>
  <si>
    <t>0-49,99 ARASI</t>
  </si>
  <si>
    <t>1. SINAV DERECE DAĞILIMININ YÜZDELİK GÖSTERİMİ</t>
  </si>
  <si>
    <t xml:space="preserve">ÖĞRENCİ SAYISI </t>
  </si>
  <si>
    <t>BAŞARISIZ</t>
  </si>
  <si>
    <t>1. SINAV PUAN / DERECE DAĞILIM ÇİZELGESİ</t>
  </si>
  <si>
    <t>ONAY</t>
  </si>
  <si>
    <t>Okul Müdürü</t>
  </si>
  <si>
    <t>DÖNEM PUANI</t>
  </si>
  <si>
    <t>1. 
PERFORMANS 
ÇALIŞMASI
PUANI</t>
  </si>
  <si>
    <t>2. 
PERFORMANS 
ÇALIŞMASI
PUANI</t>
  </si>
  <si>
    <t>PROJE
PUANI</t>
  </si>
  <si>
    <t>TEMRİN
PUANI</t>
  </si>
  <si>
    <t>PROJE
ORT.</t>
  </si>
  <si>
    <t>TEMRİN
ORT.</t>
  </si>
  <si>
    <t>SINAV, PERFORMANS ÇALIŞMASI, PROJE ve TEMRİNLERİN ARİTMETİK ORTALAMASI</t>
  </si>
  <si>
    <t>SORU KONUSU</t>
  </si>
  <si>
    <t>Sınavlarda sorulan soruların puan değerini ve konusunu ilgili sorunun altına yazınız.</t>
  </si>
  <si>
    <t>3. 
PERFORMANS 
ÇALIŞMASI
PUANI</t>
  </si>
  <si>
    <t>2. SINAV DERECE DAĞILIMININ YÜZDELİK GÖSTERİMİ</t>
  </si>
  <si>
    <t>2. SINAV SINIF BAŞARISININ YÜZDELİK GÖSTERİMİ</t>
  </si>
  <si>
    <t>2. SINAV PUAN / DERECE DAĞILIM ÇİZELGESİ</t>
  </si>
  <si>
    <t>1. 
SINAV
PUANI</t>
  </si>
  <si>
    <t>2. 
SINAV
PUANI</t>
  </si>
  <si>
    <t>1. 
SINAV
ORT.</t>
  </si>
  <si>
    <t>2. 
SINAV
ORT.</t>
  </si>
  <si>
    <t>1. 
PERFORMANS
ÇALIŞMASI 
ORT.</t>
  </si>
  <si>
    <t>2. 
PERFORMANS
ÇALIŞMASI 
ORT.</t>
  </si>
  <si>
    <t>3. 
PERFORMANS
ÇALIŞMASI 
ORT.</t>
  </si>
  <si>
    <r>
      <t xml:space="preserve">© Ekim 2013
Bu program Bilişim Teknolojileri Öğretmeni Serkan ATAMAN tarafından hazırlanmıştır.
</t>
    </r>
    <r>
      <rPr>
        <b/>
        <sz val="10"/>
        <color indexed="8"/>
        <rFont val="Arial Tur"/>
        <charset val="162"/>
      </rPr>
      <t>e-posta:</t>
    </r>
    <r>
      <rPr>
        <sz val="10"/>
        <color indexed="8"/>
        <rFont val="Arial Tur"/>
        <charset val="162"/>
      </rPr>
      <t xml:space="preserve"> serkan_ataman@hotmail.com</t>
    </r>
  </si>
  <si>
    <t>SORULARIN BAŞARI YÜZDESİ</t>
  </si>
  <si>
    <t>SINIF NOT ORTALAMASI</t>
  </si>
  <si>
    <t>SINAVDAN ALINAN EN BÜYÜK NOT</t>
  </si>
  <si>
    <t>SINAVDAN ALINAN EN DÜŞÜK NOT</t>
  </si>
  <si>
    <t>SAYI</t>
  </si>
  <si>
    <t>YÜZDE</t>
  </si>
  <si>
    <t>1.SINAV DERECE DAĞILIMININ SAYI BAZINDA GÖSTERİMİ</t>
  </si>
  <si>
    <t>BAŞARILI</t>
  </si>
  <si>
    <t xml:space="preserve"> ÖĞRENCİ SAYISI </t>
  </si>
  <si>
    <t>1. SINAVIN DEĞERLENDİRİLMESİ</t>
  </si>
  <si>
    <t>2.SINAV DERECE DAĞILIMININ SAYI BAZINDA GÖSTERİMİ</t>
  </si>
  <si>
    <t>2. SINAVIN DEĞERLENDİRİLMESİ</t>
  </si>
  <si>
    <t>PUAN ARALIĞI</t>
  </si>
  <si>
    <t>DÖNEM SONU EN BÜYÜK NOT</t>
  </si>
  <si>
    <t>DÖNEM SONU EN KÜÇÜK NOT</t>
  </si>
  <si>
    <t>50-59,99 ARASI</t>
  </si>
  <si>
    <t>75. YIL MESLEKİ VE TEKNİK ANADOLU LİSESİ</t>
  </si>
  <si>
    <t>2022- 2023</t>
  </si>
  <si>
    <t>Elektrik Elektronik Teknolojisi Öğretmeni</t>
  </si>
  <si>
    <t>Zafer TOPCU</t>
  </si>
  <si>
    <t>Şenol KUMSAR-Hasan ESKİN</t>
  </si>
  <si>
    <t>Temel Elektrik Elektronik Atölyesi</t>
  </si>
  <si>
    <t>AMP</t>
  </si>
  <si>
    <t>TUNAHAN SARI</t>
  </si>
  <si>
    <t>MUSTAFA YÜCEL</t>
  </si>
  <si>
    <t>HÜSEYİN GÜLTEKİN</t>
  </si>
  <si>
    <t>BERAT GÖNEN</t>
  </si>
  <si>
    <t>MUHAMMET HATİP AYHAN</t>
  </si>
  <si>
    <t>UMUT RAHMAN KARACA</t>
  </si>
  <si>
    <t>MUHAMMED ALİ YILDIZ</t>
  </si>
  <si>
    <t>HALİL KARACADAĞ</t>
  </si>
  <si>
    <t>BERAT DİNÇ</t>
  </si>
  <si>
    <t>HAMZA BURÇAK</t>
  </si>
  <si>
    <t>ALİHAN KÜRKCÜ</t>
  </si>
  <si>
    <t>EMİRHAN BURÇAK</t>
  </si>
  <si>
    <t>MEHMET ALİ BAŞ</t>
  </si>
  <si>
    <t>MUTTALİP PAYHAN</t>
  </si>
  <si>
    <t>CİVAN MERT AKBULUT</t>
  </si>
  <si>
    <t>NEZİHA NUR KARA</t>
  </si>
  <si>
    <t>ALİ İHSAN ŞAHİN</t>
  </si>
  <si>
    <t>BATUHAN ÇETİN</t>
  </si>
  <si>
    <t>SAJJAD YAHYA AHMED AHMED</t>
  </si>
  <si>
    <t>BURAK KESER</t>
  </si>
  <si>
    <t>POLAT ARDA DOĞAN</t>
  </si>
  <si>
    <t>ŞEREF EFE DAĞLI</t>
  </si>
  <si>
    <t>İSMAİL HAKKI AYTAÇ</t>
  </si>
  <si>
    <t>TUNAHAN KARAAĞAÇLI</t>
  </si>
  <si>
    <t>ALİ ERKABADAYI</t>
  </si>
  <si>
    <t>MÜRSEL TÜZÜN</t>
  </si>
  <si>
    <t>DİLAVER CAN YAŞAR</t>
  </si>
  <si>
    <t>OLCAY OSMAN GÖKŞEN</t>
  </si>
  <si>
    <t>MEHMET ALİ SOLUM</t>
  </si>
  <si>
    <t>SERVET ÖZTÜRK</t>
  </si>
  <si>
    <t>ISMAIL CHAFA</t>
  </si>
  <si>
    <t>YUSUF AHANGAR</t>
  </si>
  <si>
    <t>ELEKTRONİK DEVRE UYGULAMALARI</t>
  </si>
  <si>
    <t>ANLAŞILMAYAN KONULAR DERS SONU QUIZLERLE PEKİŞTİRİLMEYE ÇALIŞILACAKTIR.</t>
  </si>
  <si>
    <t>temel mekanik uygulamalar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</si>
</sst>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0"/>
      <name val="Arial Tur"/>
      <charset val="162"/>
    </font>
    <font>
      <sz val="8"/>
      <name val="Arial"/>
      <family val="2"/>
      <charset val="162"/>
    </font>
    <font>
      <sz val="8"/>
      <name val="Arial Tur"/>
      <charset val="162"/>
    </font>
    <font>
      <b/>
      <sz val="10"/>
      <name val="Arial Tur"/>
      <charset val="162"/>
    </font>
    <font>
      <b/>
      <i/>
      <sz val="8"/>
      <color indexed="63"/>
      <name val="Arial"/>
      <family val="2"/>
      <charset val="162"/>
    </font>
    <font>
      <b/>
      <sz val="11"/>
      <name val="Arial Tur"/>
      <charset val="162"/>
    </font>
    <font>
      <b/>
      <sz val="9"/>
      <name val="Arial Tur"/>
      <charset val="162"/>
    </font>
    <font>
      <b/>
      <sz val="8"/>
      <name val="Arial Tur"/>
      <charset val="162"/>
    </font>
    <font>
      <b/>
      <sz val="12"/>
      <name val="Arial Tur"/>
      <charset val="162"/>
    </font>
    <font>
      <sz val="24"/>
      <name val="Arial Tur"/>
      <charset val="162"/>
    </font>
    <font>
      <sz val="10"/>
      <color indexed="18"/>
      <name val="Arial Tur"/>
      <charset val="162"/>
    </font>
    <font>
      <b/>
      <sz val="10"/>
      <color indexed="8"/>
      <name val="Arial Tur"/>
      <charset val="162"/>
    </font>
    <font>
      <sz val="10"/>
      <color indexed="63"/>
      <name val="Arial Tur"/>
      <charset val="162"/>
    </font>
    <font>
      <b/>
      <sz val="10"/>
      <color indexed="63"/>
      <name val="Arial Tur"/>
      <charset val="162"/>
    </font>
    <font>
      <u/>
      <sz val="10"/>
      <color indexed="12"/>
      <name val="Arial Tur"/>
      <charset val="162"/>
    </font>
    <font>
      <b/>
      <sz val="8"/>
      <color indexed="63"/>
      <name val="Arial"/>
      <family val="2"/>
      <charset val="162"/>
    </font>
    <font>
      <b/>
      <sz val="8"/>
      <name val="Arial"/>
      <family val="2"/>
      <charset val="162"/>
    </font>
    <font>
      <b/>
      <i/>
      <sz val="12"/>
      <name val="Arial Tur"/>
      <charset val="162"/>
    </font>
    <font>
      <b/>
      <i/>
      <sz val="14"/>
      <color indexed="10"/>
      <name val="Arial Tur"/>
      <charset val="162"/>
    </font>
    <font>
      <sz val="12"/>
      <name val="Arial Tur"/>
      <charset val="162"/>
    </font>
    <font>
      <sz val="10"/>
      <color indexed="8"/>
      <name val="Arial Tur"/>
      <charset val="162"/>
    </font>
    <font>
      <b/>
      <u/>
      <sz val="14"/>
      <color indexed="8"/>
      <name val="Arial Tur"/>
      <charset val="162"/>
    </font>
    <font>
      <b/>
      <sz val="8"/>
      <color indexed="8"/>
      <name val="Arial Tur"/>
      <charset val="162"/>
    </font>
    <font>
      <b/>
      <sz val="8"/>
      <color indexed="8"/>
      <name val="Arial"/>
      <family val="2"/>
      <charset val="162"/>
    </font>
    <font>
      <b/>
      <i/>
      <sz val="8"/>
      <color indexed="8"/>
      <name val="Arial"/>
      <family val="2"/>
      <charset val="162"/>
    </font>
    <font>
      <sz val="8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8"/>
      <color indexed="8"/>
      <name val="Arial Tur"/>
      <charset val="162"/>
    </font>
    <font>
      <b/>
      <sz val="18"/>
      <name val="Arial Tur"/>
      <charset val="162"/>
    </font>
    <font>
      <b/>
      <sz val="10"/>
      <name val="Arial"/>
      <family val="2"/>
      <charset val="162"/>
    </font>
    <font>
      <sz val="20"/>
      <color indexed="8"/>
      <name val="Arial Tur"/>
      <charset val="162"/>
    </font>
    <font>
      <b/>
      <sz val="9"/>
      <color indexed="8"/>
      <name val="Arial"/>
      <family val="2"/>
      <charset val="162"/>
    </font>
    <font>
      <sz val="9"/>
      <color indexed="8"/>
      <name val="Arial Tur"/>
      <charset val="162"/>
    </font>
    <font>
      <b/>
      <sz val="12"/>
      <color indexed="8"/>
      <name val="Arial Tur"/>
      <charset val="162"/>
    </font>
    <font>
      <b/>
      <sz val="12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8"/>
      <color indexed="8"/>
      <name val="Arial Tur"/>
      <charset val="162"/>
    </font>
    <font>
      <sz val="8"/>
      <color indexed="81"/>
      <name val="Tahoma"/>
      <family val="2"/>
      <charset val="162"/>
    </font>
    <font>
      <b/>
      <u/>
      <sz val="12"/>
      <color indexed="8"/>
      <name val="Arial Tur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sz val="9"/>
      <name val="Arial Tur"/>
      <charset val="162"/>
    </font>
    <font>
      <b/>
      <sz val="14"/>
      <color indexed="9"/>
      <name val="Arial Tur"/>
      <charset val="162"/>
    </font>
    <font>
      <sz val="10"/>
      <color indexed="9"/>
      <name val="Arial Tur"/>
      <charset val="162"/>
    </font>
    <font>
      <b/>
      <sz val="24"/>
      <color indexed="9"/>
      <name val="Arial Tur"/>
      <charset val="162"/>
    </font>
    <font>
      <sz val="24"/>
      <color indexed="9"/>
      <name val="Arial Tur"/>
      <charset val="162"/>
    </font>
    <font>
      <b/>
      <u/>
      <sz val="12"/>
      <name val="Arial Tur"/>
      <charset val="162"/>
    </font>
    <font>
      <sz val="8"/>
      <color theme="0"/>
      <name val="Arial"/>
      <family val="2"/>
      <charset val="162"/>
    </font>
    <font>
      <sz val="8"/>
      <color theme="0"/>
      <name val="Arial Tur"/>
      <charset val="162"/>
    </font>
    <font>
      <b/>
      <sz val="8"/>
      <color theme="0"/>
      <name val="Arial"/>
      <family val="2"/>
      <charset val="162"/>
    </font>
    <font>
      <sz val="9"/>
      <color theme="1"/>
      <name val="Arial"/>
      <family val="2"/>
      <charset val="16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4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0" fillId="3" borderId="0" xfId="0" applyFill="1"/>
    <xf numFmtId="0" fontId="8" fillId="3" borderId="0" xfId="0" applyFont="1" applyFill="1" applyAlignment="1">
      <alignment horizontal="center" vertical="center" wrapText="1"/>
    </xf>
    <xf numFmtId="0" fontId="0" fillId="2" borderId="0" xfId="0" applyFill="1"/>
    <xf numFmtId="0" fontId="23" fillId="2" borderId="1" xfId="0" applyFont="1" applyFill="1" applyBorder="1" applyAlignment="1">
      <alignment horizontal="center" textRotation="90" wrapText="1"/>
    </xf>
    <xf numFmtId="1" fontId="24" fillId="2" borderId="1" xfId="0" applyNumberFormat="1" applyFont="1" applyFill="1" applyBorder="1" applyAlignment="1">
      <alignment horizontal="center" vertical="center" wrapText="1"/>
    </xf>
    <xf numFmtId="2" fontId="24" fillId="2" borderId="1" xfId="0" applyNumberFormat="1" applyFont="1" applyFill="1" applyBorder="1" applyAlignment="1">
      <alignment horizontal="center" vertical="center" wrapText="1"/>
    </xf>
    <xf numFmtId="1" fontId="26" fillId="2" borderId="1" xfId="0" applyNumberFormat="1" applyFont="1" applyFill="1" applyBorder="1" applyAlignment="1">
      <alignment horizontal="center" vertical="center" wrapText="1"/>
    </xf>
    <xf numFmtId="2" fontId="2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shrinkToFit="1"/>
    </xf>
    <xf numFmtId="0" fontId="7" fillId="2" borderId="0" xfId="0" applyFont="1" applyFill="1" applyAlignment="1">
      <alignment horizontal="center" vertical="center" wrapText="1"/>
    </xf>
    <xf numFmtId="1" fontId="26" fillId="4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textRotation="90"/>
    </xf>
    <xf numFmtId="0" fontId="22" fillId="4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textRotation="90" wrapText="1"/>
    </xf>
    <xf numFmtId="0" fontId="15" fillId="5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0" fillId="2" borderId="0" xfId="0" applyFill="1" applyAlignment="1">
      <alignment horizontal="center" vertical="center" wrapText="1" shrinkToFit="1"/>
    </xf>
    <xf numFmtId="0" fontId="0" fillId="2" borderId="0" xfId="0" applyFill="1" applyAlignment="1">
      <alignment horizontal="center" vertical="center" textRotation="90" wrapText="1" shrinkToFit="1"/>
    </xf>
    <xf numFmtId="0" fontId="0" fillId="3" borderId="0" xfId="0" applyFill="1" applyAlignment="1">
      <alignment vertical="center" wrapText="1"/>
    </xf>
    <xf numFmtId="0" fontId="18" fillId="2" borderId="0" xfId="1" applyFont="1" applyFill="1" applyBorder="1" applyAlignment="1" applyProtection="1">
      <alignment horizontal="center" vertical="center"/>
    </xf>
    <xf numFmtId="0" fontId="0" fillId="3" borderId="0" xfId="0" applyFill="1" applyAlignment="1">
      <alignment horizontal="center"/>
    </xf>
    <xf numFmtId="0" fontId="12" fillId="6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 shrinkToFit="1"/>
    </xf>
    <xf numFmtId="0" fontId="15" fillId="8" borderId="1" xfId="0" applyFont="1" applyFill="1" applyBorder="1" applyAlignment="1">
      <alignment horizontal="center" vertical="center" textRotation="90" wrapText="1" shrinkToFit="1"/>
    </xf>
    <xf numFmtId="0" fontId="25" fillId="8" borderId="1" xfId="0" applyFont="1" applyFill="1" applyBorder="1" applyAlignment="1">
      <alignment horizontal="center" vertical="center" shrinkToFit="1"/>
    </xf>
    <xf numFmtId="0" fontId="23" fillId="8" borderId="1" xfId="0" applyFont="1" applyFill="1" applyBorder="1" applyAlignment="1">
      <alignment horizontal="center" vertical="center" shrinkToFit="1"/>
    </xf>
    <xf numFmtId="49" fontId="0" fillId="5" borderId="1" xfId="0" applyNumberFormat="1" applyFill="1" applyBorder="1" applyAlignment="1" applyProtection="1">
      <alignment vertical="center" wrapText="1" shrinkToFit="1"/>
      <protection locked="0"/>
    </xf>
    <xf numFmtId="0" fontId="12" fillId="5" borderId="1" xfId="0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shrinkToFit="1"/>
    </xf>
    <xf numFmtId="2" fontId="26" fillId="0" borderId="1" xfId="0" applyNumberFormat="1" applyFont="1" applyBorder="1" applyAlignment="1">
      <alignment horizontal="center" vertical="center" shrinkToFit="1"/>
    </xf>
    <xf numFmtId="1" fontId="26" fillId="0" borderId="1" xfId="0" applyNumberFormat="1" applyFont="1" applyBorder="1" applyAlignment="1">
      <alignment horizontal="center" vertical="center" shrinkToFit="1"/>
    </xf>
    <xf numFmtId="1" fontId="23" fillId="4" borderId="3" xfId="0" applyNumberFormat="1" applyFont="1" applyFill="1" applyBorder="1" applyAlignment="1">
      <alignment horizontal="center" vertical="center" wrapText="1" shrinkToFit="1"/>
    </xf>
    <xf numFmtId="0" fontId="22" fillId="4" borderId="3" xfId="0" applyFont="1" applyFill="1" applyBorder="1" applyAlignment="1">
      <alignment horizontal="center" vertical="center" wrapText="1" shrinkToFit="1"/>
    </xf>
    <xf numFmtId="2" fontId="23" fillId="4" borderId="3" xfId="0" applyNumberFormat="1" applyFont="1" applyFill="1" applyBorder="1" applyAlignment="1">
      <alignment horizontal="center" vertical="center" wrapText="1" shrinkToFit="1"/>
    </xf>
    <xf numFmtId="0" fontId="22" fillId="9" borderId="1" xfId="0" applyFont="1" applyFill="1" applyBorder="1" applyAlignment="1">
      <alignment horizontal="center" vertical="center" wrapText="1" shrinkToFit="1"/>
    </xf>
    <xf numFmtId="0" fontId="16" fillId="2" borderId="0" xfId="0" applyFont="1" applyFill="1" applyAlignment="1">
      <alignment wrapText="1"/>
    </xf>
    <xf numFmtId="2" fontId="23" fillId="2" borderId="1" xfId="0" applyNumberFormat="1" applyFont="1" applyFill="1" applyBorder="1" applyAlignment="1">
      <alignment horizontal="center" textRotation="90" wrapText="1"/>
    </xf>
    <xf numFmtId="1" fontId="23" fillId="2" borderId="1" xfId="0" applyNumberFormat="1" applyFont="1" applyFill="1" applyBorder="1" applyAlignment="1">
      <alignment horizontal="center" textRotation="90" wrapText="1"/>
    </xf>
    <xf numFmtId="2" fontId="23" fillId="2" borderId="2" xfId="0" applyNumberFormat="1" applyFont="1" applyFill="1" applyBorder="1" applyAlignment="1">
      <alignment horizontal="center" textRotation="90" wrapText="1"/>
    </xf>
    <xf numFmtId="2" fontId="23" fillId="2" borderId="4" xfId="0" applyNumberFormat="1" applyFont="1" applyFill="1" applyBorder="1" applyAlignment="1">
      <alignment horizontal="center" textRotation="90" wrapText="1"/>
    </xf>
    <xf numFmtId="1" fontId="23" fillId="2" borderId="4" xfId="0" applyNumberFormat="1" applyFont="1" applyFill="1" applyBorder="1" applyAlignment="1">
      <alignment horizontal="center" textRotation="90" wrapText="1"/>
    </xf>
    <xf numFmtId="2" fontId="23" fillId="4" borderId="2" xfId="0" applyNumberFormat="1" applyFont="1" applyFill="1" applyBorder="1" applyAlignment="1">
      <alignment horizontal="center" textRotation="90" wrapText="1"/>
    </xf>
    <xf numFmtId="2" fontId="23" fillId="4" borderId="5" xfId="0" applyNumberFormat="1" applyFont="1" applyFill="1" applyBorder="1" applyAlignment="1">
      <alignment horizontal="center" textRotation="90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textRotation="90" wrapText="1"/>
    </xf>
    <xf numFmtId="0" fontId="1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textRotation="90" wrapText="1"/>
    </xf>
    <xf numFmtId="0" fontId="1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wrapText="1"/>
    </xf>
    <xf numFmtId="0" fontId="1" fillId="2" borderId="0" xfId="0" applyFont="1" applyFill="1" applyAlignment="1">
      <alignment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right" vertical="center" wrapText="1"/>
    </xf>
    <xf numFmtId="2" fontId="16" fillId="2" borderId="0" xfId="0" applyNumberFormat="1" applyFont="1" applyFill="1" applyAlignment="1">
      <alignment wrapText="1"/>
    </xf>
    <xf numFmtId="2" fontId="16" fillId="2" borderId="0" xfId="0" applyNumberFormat="1" applyFont="1" applyFill="1" applyAlignment="1">
      <alignment horizontal="right" wrapText="1"/>
    </xf>
    <xf numFmtId="0" fontId="1" fillId="2" borderId="7" xfId="0" applyFont="1" applyFill="1" applyBorder="1" applyAlignment="1">
      <alignment horizontal="right" wrapText="1"/>
    </xf>
    <xf numFmtId="0" fontId="0" fillId="2" borderId="0" xfId="0" applyFill="1" applyAlignment="1">
      <alignment wrapText="1"/>
    </xf>
    <xf numFmtId="0" fontId="2" fillId="2" borderId="0" xfId="0" applyFont="1" applyFill="1"/>
    <xf numFmtId="0" fontId="20" fillId="2" borderId="0" xfId="0" applyFont="1" applyFill="1" applyAlignment="1">
      <alignment vertical="center"/>
    </xf>
    <xf numFmtId="2" fontId="22" fillId="4" borderId="3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right" vertical="center"/>
    </xf>
    <xf numFmtId="0" fontId="36" fillId="2" borderId="8" xfId="0" applyFont="1" applyFill="1" applyBorder="1" applyAlignment="1">
      <alignment horizontal="center" vertical="center"/>
    </xf>
    <xf numFmtId="2" fontId="36" fillId="2" borderId="7" xfId="0" applyNumberFormat="1" applyFont="1" applyFill="1" applyBorder="1" applyAlignment="1">
      <alignment horizontal="right" vertical="center"/>
    </xf>
    <xf numFmtId="2" fontId="36" fillId="2" borderId="8" xfId="0" applyNumberFormat="1" applyFont="1" applyFill="1" applyBorder="1" applyAlignment="1">
      <alignment horizontal="center" vertical="center"/>
    </xf>
    <xf numFmtId="0" fontId="40" fillId="2" borderId="0" xfId="0" applyFont="1" applyFill="1" applyAlignment="1">
      <alignment horizontal="center" vertical="center" textRotation="90" wrapText="1"/>
    </xf>
    <xf numFmtId="0" fontId="20" fillId="0" borderId="0" xfId="0" applyFont="1" applyAlignment="1">
      <alignment vertical="center"/>
    </xf>
    <xf numFmtId="0" fontId="25" fillId="10" borderId="1" xfId="0" applyFont="1" applyFill="1" applyBorder="1" applyAlignment="1" applyProtection="1">
      <alignment horizontal="center" vertical="center" shrinkToFit="1"/>
      <protection locked="0"/>
    </xf>
    <xf numFmtId="0" fontId="13" fillId="11" borderId="4" xfId="0" applyFont="1" applyFill="1" applyBorder="1" applyAlignment="1">
      <alignment horizontal="center" vertical="center" wrapText="1" shrinkToFit="1"/>
    </xf>
    <xf numFmtId="0" fontId="22" fillId="2" borderId="0" xfId="0" applyFont="1" applyFill="1" applyAlignment="1">
      <alignment horizontal="left" vertical="center"/>
    </xf>
    <xf numFmtId="0" fontId="39" fillId="2" borderId="0" xfId="0" applyFont="1" applyFill="1" applyAlignment="1">
      <alignment horizontal="center" vertical="center" wrapText="1"/>
    </xf>
    <xf numFmtId="2" fontId="39" fillId="2" borderId="0" xfId="0" applyNumberFormat="1" applyFont="1" applyFill="1" applyAlignment="1">
      <alignment horizontal="center" vertical="center" wrapText="1"/>
    </xf>
    <xf numFmtId="1" fontId="23" fillId="5" borderId="1" xfId="0" applyNumberFormat="1" applyFont="1" applyFill="1" applyBorder="1" applyAlignment="1">
      <alignment horizontal="center" vertical="center" wrapText="1"/>
    </xf>
    <xf numFmtId="2" fontId="36" fillId="2" borderId="9" xfId="0" applyNumberFormat="1" applyFont="1" applyFill="1" applyBorder="1" applyAlignment="1">
      <alignment horizontal="center" vertical="center"/>
    </xf>
    <xf numFmtId="0" fontId="43" fillId="2" borderId="10" xfId="0" applyFont="1" applyFill="1" applyBorder="1"/>
    <xf numFmtId="0" fontId="43" fillId="2" borderId="11" xfId="0" applyFont="1" applyFill="1" applyBorder="1"/>
    <xf numFmtId="0" fontId="43" fillId="2" borderId="12" xfId="0" applyFont="1" applyFill="1" applyBorder="1"/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38" fillId="2" borderId="17" xfId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/>
    <xf numFmtId="0" fontId="0" fillId="2" borderId="16" xfId="0" applyFill="1" applyBorder="1" applyAlignment="1">
      <alignment horizontal="center" vertical="center"/>
    </xf>
    <xf numFmtId="0" fontId="38" fillId="2" borderId="0" xfId="1" applyFont="1" applyFill="1" applyBorder="1" applyAlignment="1" applyProtection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/>
    <xf numFmtId="0" fontId="7" fillId="3" borderId="1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19" fillId="2" borderId="13" xfId="0" applyFont="1" applyFill="1" applyBorder="1"/>
    <xf numFmtId="0" fontId="19" fillId="2" borderId="0" xfId="0" applyFont="1" applyFill="1"/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15" xfId="0" applyFill="1" applyBorder="1"/>
    <xf numFmtId="0" fontId="0" fillId="2" borderId="10" xfId="0" applyFill="1" applyBorder="1"/>
    <xf numFmtId="0" fontId="0" fillId="3" borderId="12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43" fillId="2" borderId="0" xfId="0" applyFont="1" applyFill="1"/>
    <xf numFmtId="0" fontId="20" fillId="2" borderId="0" xfId="0" applyFont="1" applyFill="1"/>
    <xf numFmtId="0" fontId="36" fillId="9" borderId="1" xfId="0" applyFont="1" applyFill="1" applyBorder="1" applyAlignment="1" applyProtection="1">
      <alignment horizontal="center" textRotation="90" shrinkToFit="1"/>
      <protection locked="0"/>
    </xf>
    <xf numFmtId="0" fontId="1" fillId="6" borderId="4" xfId="0" applyFont="1" applyFill="1" applyBorder="1" applyAlignment="1">
      <alignment horizontal="center" textRotation="90" shrinkToFit="1"/>
    </xf>
    <xf numFmtId="0" fontId="1" fillId="0" borderId="6" xfId="0" applyFont="1" applyBorder="1" applyAlignment="1">
      <alignment horizontal="center" vertical="center" wrapText="1"/>
    </xf>
    <xf numFmtId="0" fontId="16" fillId="2" borderId="18" xfId="0" applyFont="1" applyFill="1" applyBorder="1" applyAlignment="1">
      <alignment wrapText="1"/>
    </xf>
    <xf numFmtId="0" fontId="16" fillId="2" borderId="6" xfId="0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right" vertical="center" wrapText="1"/>
    </xf>
    <xf numFmtId="2" fontId="1" fillId="2" borderId="0" xfId="0" applyNumberFormat="1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horizontal="right" wrapText="1"/>
    </xf>
    <xf numFmtId="0" fontId="1" fillId="2" borderId="7" xfId="0" applyFont="1" applyFill="1" applyBorder="1" applyAlignment="1">
      <alignment vertical="center" wrapText="1"/>
    </xf>
    <xf numFmtId="0" fontId="1" fillId="18" borderId="0" xfId="0" applyFont="1" applyFill="1" applyAlignment="1">
      <alignment vertical="center" wrapText="1"/>
    </xf>
    <xf numFmtId="0" fontId="47" fillId="18" borderId="9" xfId="0" applyFont="1" applyFill="1" applyBorder="1" applyAlignment="1">
      <alignment horizontal="right" vertical="center" wrapText="1"/>
    </xf>
    <xf numFmtId="2" fontId="1" fillId="2" borderId="7" xfId="0" applyNumberFormat="1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right" wrapText="1"/>
    </xf>
    <xf numFmtId="0" fontId="41" fillId="2" borderId="0" xfId="0" applyFont="1" applyFill="1"/>
    <xf numFmtId="0" fontId="16" fillId="18" borderId="6" xfId="0" applyFont="1" applyFill="1" applyBorder="1" applyAlignment="1">
      <alignment horizontal="center" vertical="center" wrapText="1"/>
    </xf>
    <xf numFmtId="2" fontId="36" fillId="2" borderId="9" xfId="0" applyNumberFormat="1" applyFont="1" applyFill="1" applyBorder="1" applyAlignment="1">
      <alignment horizontal="right" vertical="center"/>
    </xf>
    <xf numFmtId="0" fontId="48" fillId="2" borderId="9" xfId="0" applyFont="1" applyFill="1" applyBorder="1" applyAlignment="1">
      <alignment horizontal="right" vertical="center"/>
    </xf>
    <xf numFmtId="0" fontId="48" fillId="2" borderId="9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top" wrapText="1"/>
    </xf>
    <xf numFmtId="0" fontId="16" fillId="18" borderId="19" xfId="0" applyFont="1" applyFill="1" applyBorder="1" applyAlignment="1">
      <alignment horizontal="center" vertical="center" wrapText="1"/>
    </xf>
    <xf numFmtId="2" fontId="36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top" wrapText="1"/>
    </xf>
    <xf numFmtId="2" fontId="1" fillId="2" borderId="7" xfId="0" applyNumberFormat="1" applyFont="1" applyFill="1" applyBorder="1" applyAlignment="1">
      <alignment horizontal="right" wrapText="1"/>
    </xf>
    <xf numFmtId="0" fontId="22" fillId="18" borderId="0" xfId="0" applyFont="1" applyFill="1" applyAlignment="1">
      <alignment vertical="center" wrapText="1"/>
    </xf>
    <xf numFmtId="0" fontId="35" fillId="19" borderId="1" xfId="0" applyFont="1" applyFill="1" applyBorder="1" applyAlignment="1">
      <alignment horizontal="center" vertical="center" wrapText="1"/>
    </xf>
    <xf numFmtId="0" fontId="35" fillId="19" borderId="1" xfId="0" applyFont="1" applyFill="1" applyBorder="1" applyAlignment="1">
      <alignment horizontal="center" vertical="center" shrinkToFit="1"/>
    </xf>
    <xf numFmtId="2" fontId="26" fillId="19" borderId="1" xfId="0" applyNumberFormat="1" applyFont="1" applyFill="1" applyBorder="1" applyAlignment="1">
      <alignment horizontal="center" vertical="center" shrinkToFit="1"/>
    </xf>
    <xf numFmtId="1" fontId="26" fillId="19" borderId="1" xfId="0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1" fontId="35" fillId="0" borderId="1" xfId="0" applyNumberFormat="1" applyFont="1" applyBorder="1" applyAlignment="1">
      <alignment horizontal="center" vertical="center" shrinkToFit="1"/>
    </xf>
    <xf numFmtId="1" fontId="20" fillId="0" borderId="1" xfId="0" applyNumberFormat="1" applyFont="1" applyBorder="1" applyAlignment="1" applyProtection="1">
      <alignment horizontal="center" vertical="center" shrinkToFit="1"/>
      <protection locked="0"/>
    </xf>
    <xf numFmtId="1" fontId="20" fillId="0" borderId="3" xfId="0" applyNumberFormat="1" applyFont="1" applyBorder="1" applyAlignment="1" applyProtection="1">
      <alignment horizontal="center" vertical="center" shrinkToFit="1"/>
      <protection locked="0"/>
    </xf>
    <xf numFmtId="1" fontId="35" fillId="19" borderId="1" xfId="0" applyNumberFormat="1" applyFont="1" applyFill="1" applyBorder="1" applyAlignment="1">
      <alignment horizontal="center" vertical="center" shrinkToFit="1"/>
    </xf>
    <xf numFmtId="1" fontId="20" fillId="19" borderId="1" xfId="0" applyNumberFormat="1" applyFont="1" applyFill="1" applyBorder="1" applyAlignment="1" applyProtection="1">
      <alignment horizontal="center" vertical="center" shrinkToFit="1"/>
      <protection locked="0"/>
    </xf>
    <xf numFmtId="1" fontId="20" fillId="19" borderId="3" xfId="0" applyNumberFormat="1" applyFont="1" applyFill="1" applyBorder="1" applyAlignment="1" applyProtection="1">
      <alignment horizontal="center" vertical="center" shrinkToFit="1"/>
      <protection locked="0"/>
    </xf>
    <xf numFmtId="0" fontId="50" fillId="23" borderId="0" xfId="0" applyFont="1" applyFill="1" applyAlignment="1" applyProtection="1">
      <alignment horizontal="left" wrapText="1"/>
      <protection locked="0"/>
    </xf>
    <xf numFmtId="0" fontId="46" fillId="15" borderId="29" xfId="1" applyFont="1" applyFill="1" applyBorder="1" applyAlignment="1" applyProtection="1">
      <alignment horizontal="center" vertical="center"/>
    </xf>
    <xf numFmtId="0" fontId="46" fillId="15" borderId="9" xfId="1" applyFont="1" applyFill="1" applyBorder="1" applyAlignment="1" applyProtection="1">
      <alignment horizontal="center" vertical="center"/>
    </xf>
    <xf numFmtId="0" fontId="46" fillId="15" borderId="30" xfId="1" applyFont="1" applyFill="1" applyBorder="1" applyAlignment="1" applyProtection="1">
      <alignment horizontal="center" vertical="center"/>
    </xf>
    <xf numFmtId="0" fontId="46" fillId="15" borderId="31" xfId="1" applyFont="1" applyFill="1" applyBorder="1" applyAlignment="1" applyProtection="1">
      <alignment horizontal="center" vertical="center"/>
    </xf>
    <xf numFmtId="0" fontId="46" fillId="15" borderId="32" xfId="1" applyFont="1" applyFill="1" applyBorder="1" applyAlignment="1" applyProtection="1">
      <alignment horizontal="center" vertical="center"/>
    </xf>
    <xf numFmtId="0" fontId="46" fillId="15" borderId="33" xfId="1" applyFont="1" applyFill="1" applyBorder="1" applyAlignment="1" applyProtection="1">
      <alignment horizontal="center" vertical="center"/>
    </xf>
    <xf numFmtId="0" fontId="44" fillId="13" borderId="20" xfId="0" applyFont="1" applyFill="1" applyBorder="1" applyAlignment="1">
      <alignment horizontal="center" vertical="center" wrapText="1"/>
    </xf>
    <xf numFmtId="0" fontId="45" fillId="13" borderId="21" xfId="0" applyFont="1" applyFill="1" applyBorder="1" applyAlignment="1">
      <alignment horizontal="center" vertical="center"/>
    </xf>
    <xf numFmtId="0" fontId="45" fillId="13" borderId="22" xfId="0" applyFont="1" applyFill="1" applyBorder="1" applyAlignment="1">
      <alignment horizontal="center" vertical="center"/>
    </xf>
    <xf numFmtId="0" fontId="45" fillId="13" borderId="23" xfId="0" applyFont="1" applyFill="1" applyBorder="1" applyAlignment="1">
      <alignment horizontal="center" vertical="center"/>
    </xf>
    <xf numFmtId="0" fontId="45" fillId="13" borderId="24" xfId="0" applyFont="1" applyFill="1" applyBorder="1" applyAlignment="1">
      <alignment horizontal="center" vertical="center"/>
    </xf>
    <xf numFmtId="0" fontId="45" fillId="13" borderId="25" xfId="0" applyFont="1" applyFill="1" applyBorder="1" applyAlignment="1">
      <alignment horizontal="center" vertical="center"/>
    </xf>
    <xf numFmtId="0" fontId="21" fillId="12" borderId="20" xfId="1" applyFont="1" applyFill="1" applyBorder="1" applyAlignment="1" applyProtection="1">
      <alignment horizontal="center" vertical="center" shrinkToFit="1"/>
    </xf>
    <xf numFmtId="0" fontId="21" fillId="12" borderId="21" xfId="1" applyFont="1" applyFill="1" applyBorder="1" applyAlignment="1" applyProtection="1">
      <alignment horizontal="center" vertical="center" shrinkToFit="1"/>
    </xf>
    <xf numFmtId="0" fontId="21" fillId="12" borderId="22" xfId="1" applyFont="1" applyFill="1" applyBorder="1" applyAlignment="1" applyProtection="1">
      <alignment horizontal="center" vertical="center" shrinkToFit="1"/>
    </xf>
    <xf numFmtId="0" fontId="21" fillId="12" borderId="23" xfId="1" applyFont="1" applyFill="1" applyBorder="1" applyAlignment="1" applyProtection="1">
      <alignment horizontal="center" vertical="center" shrinkToFit="1"/>
    </xf>
    <xf numFmtId="0" fontId="21" fillId="12" borderId="24" xfId="1" applyFont="1" applyFill="1" applyBorder="1" applyAlignment="1" applyProtection="1">
      <alignment horizontal="center" vertical="center" shrinkToFit="1"/>
    </xf>
    <xf numFmtId="0" fontId="21" fillId="12" borderId="25" xfId="1" applyFont="1" applyFill="1" applyBorder="1" applyAlignment="1" applyProtection="1">
      <alignment horizontal="center" vertical="center" shrinkToFit="1"/>
    </xf>
    <xf numFmtId="0" fontId="42" fillId="13" borderId="3" xfId="0" applyFont="1" applyFill="1" applyBorder="1" applyAlignment="1">
      <alignment horizontal="center" vertical="center" wrapText="1"/>
    </xf>
    <xf numFmtId="0" fontId="42" fillId="13" borderId="26" xfId="0" applyFont="1" applyFill="1" applyBorder="1" applyAlignment="1">
      <alignment horizontal="center" vertical="center" wrapText="1"/>
    </xf>
    <xf numFmtId="0" fontId="42" fillId="13" borderId="27" xfId="0" applyFont="1" applyFill="1" applyBorder="1" applyAlignment="1">
      <alignment horizontal="center" vertical="center" wrapText="1"/>
    </xf>
    <xf numFmtId="0" fontId="42" fillId="13" borderId="20" xfId="0" applyFont="1" applyFill="1" applyBorder="1" applyAlignment="1">
      <alignment horizontal="center" vertical="center" wrapText="1"/>
    </xf>
    <xf numFmtId="0" fontId="42" fillId="13" borderId="21" xfId="0" applyFont="1" applyFill="1" applyBorder="1" applyAlignment="1">
      <alignment horizontal="center" vertical="center" wrapText="1"/>
    </xf>
    <xf numFmtId="0" fontId="42" fillId="13" borderId="22" xfId="0" applyFont="1" applyFill="1" applyBorder="1" applyAlignment="1">
      <alignment horizontal="center" vertical="center" wrapText="1"/>
    </xf>
    <xf numFmtId="0" fontId="42" fillId="13" borderId="23" xfId="0" applyFont="1" applyFill="1" applyBorder="1" applyAlignment="1">
      <alignment horizontal="center" vertical="center" wrapText="1"/>
    </xf>
    <xf numFmtId="0" fontId="42" fillId="13" borderId="24" xfId="0" applyFont="1" applyFill="1" applyBorder="1" applyAlignment="1">
      <alignment horizontal="center" vertical="center" wrapText="1"/>
    </xf>
    <xf numFmtId="0" fontId="42" fillId="13" borderId="25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36" fillId="2" borderId="28" xfId="0" applyFont="1" applyFill="1" applyBorder="1" applyAlignment="1">
      <alignment horizontal="center" vertical="center"/>
    </xf>
    <xf numFmtId="0" fontId="21" fillId="9" borderId="20" xfId="1" applyFont="1" applyFill="1" applyBorder="1" applyAlignment="1" applyProtection="1">
      <alignment horizontal="center" vertical="center" wrapText="1"/>
    </xf>
    <xf numFmtId="0" fontId="21" fillId="9" borderId="21" xfId="1" applyFont="1" applyFill="1" applyBorder="1" applyAlignment="1" applyProtection="1">
      <alignment horizontal="center" vertical="center" wrapText="1"/>
    </xf>
    <xf numFmtId="0" fontId="21" fillId="9" borderId="22" xfId="1" applyFont="1" applyFill="1" applyBorder="1" applyAlignment="1" applyProtection="1">
      <alignment horizontal="center" vertical="center" wrapText="1"/>
    </xf>
    <xf numFmtId="0" fontId="21" fillId="9" borderId="23" xfId="1" applyFont="1" applyFill="1" applyBorder="1" applyAlignment="1" applyProtection="1">
      <alignment horizontal="center" vertical="center" wrapText="1"/>
    </xf>
    <xf numFmtId="0" fontId="21" fillId="9" borderId="24" xfId="1" applyFont="1" applyFill="1" applyBorder="1" applyAlignment="1" applyProtection="1">
      <alignment horizontal="center" vertical="center" wrapText="1"/>
    </xf>
    <xf numFmtId="0" fontId="21" fillId="9" borderId="25" xfId="1" applyFont="1" applyFill="1" applyBorder="1" applyAlignment="1" applyProtection="1">
      <alignment horizontal="center" vertical="center" wrapText="1"/>
    </xf>
    <xf numFmtId="0" fontId="38" fillId="20" borderId="29" xfId="1" applyFont="1" applyFill="1" applyBorder="1" applyAlignment="1" applyProtection="1">
      <alignment horizontal="center" vertical="center" wrapText="1"/>
    </xf>
    <xf numFmtId="0" fontId="38" fillId="20" borderId="9" xfId="1" applyFont="1" applyFill="1" applyBorder="1" applyAlignment="1" applyProtection="1">
      <alignment horizontal="center" vertical="center" wrapText="1"/>
    </xf>
    <xf numFmtId="0" fontId="38" fillId="20" borderId="30" xfId="1" applyFont="1" applyFill="1" applyBorder="1" applyAlignment="1" applyProtection="1">
      <alignment horizontal="center" vertical="center" wrapText="1"/>
    </xf>
    <xf numFmtId="0" fontId="38" fillId="20" borderId="31" xfId="1" applyFont="1" applyFill="1" applyBorder="1" applyAlignment="1" applyProtection="1">
      <alignment horizontal="center" vertical="center" wrapText="1"/>
    </xf>
    <xf numFmtId="0" fontId="38" fillId="20" borderId="32" xfId="1" applyFont="1" applyFill="1" applyBorder="1" applyAlignment="1" applyProtection="1">
      <alignment horizontal="center" vertical="center" wrapText="1"/>
    </xf>
    <xf numFmtId="0" fontId="38" fillId="20" borderId="33" xfId="1" applyFont="1" applyFill="1" applyBorder="1" applyAlignment="1" applyProtection="1">
      <alignment horizontal="center" vertical="center" wrapText="1"/>
    </xf>
    <xf numFmtId="0" fontId="0" fillId="0" borderId="0" xfId="0"/>
    <xf numFmtId="0" fontId="38" fillId="14" borderId="20" xfId="1" applyFont="1" applyFill="1" applyBorder="1" applyAlignment="1" applyProtection="1">
      <alignment horizontal="center" vertical="center" wrapText="1"/>
    </xf>
    <xf numFmtId="0" fontId="38" fillId="14" borderId="21" xfId="1" applyFont="1" applyFill="1" applyBorder="1" applyAlignment="1" applyProtection="1">
      <alignment horizontal="center" vertical="center" wrapText="1"/>
    </xf>
    <xf numFmtId="0" fontId="38" fillId="14" borderId="22" xfId="1" applyFont="1" applyFill="1" applyBorder="1" applyAlignment="1" applyProtection="1">
      <alignment horizontal="center" vertical="center" wrapText="1"/>
    </xf>
    <xf numFmtId="0" fontId="38" fillId="14" borderId="23" xfId="1" applyFont="1" applyFill="1" applyBorder="1" applyAlignment="1" applyProtection="1">
      <alignment horizontal="center" vertical="center" wrapText="1"/>
    </xf>
    <xf numFmtId="0" fontId="38" fillId="14" borderId="24" xfId="1" applyFont="1" applyFill="1" applyBorder="1" applyAlignment="1" applyProtection="1">
      <alignment horizontal="center" vertical="center" wrapText="1"/>
    </xf>
    <xf numFmtId="0" fontId="38" fillId="14" borderId="25" xfId="1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27" fillId="4" borderId="20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 wrapText="1"/>
    </xf>
    <xf numFmtId="0" fontId="20" fillId="4" borderId="34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35" xfId="0" applyFont="1" applyFill="1" applyBorder="1" applyAlignment="1">
      <alignment horizontal="center" vertical="center" wrapText="1"/>
    </xf>
    <xf numFmtId="0" fontId="20" fillId="4" borderId="23" xfId="0" applyFont="1" applyFill="1" applyBorder="1" applyAlignment="1">
      <alignment horizontal="center" vertical="center" wrapText="1"/>
    </xf>
    <xf numFmtId="0" fontId="20" fillId="4" borderId="24" xfId="0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 shrinkToFit="1"/>
    </xf>
    <xf numFmtId="0" fontId="11" fillId="4" borderId="3" xfId="0" applyFont="1" applyFill="1" applyBorder="1" applyAlignment="1">
      <alignment horizontal="center" vertical="center" wrapText="1" shrinkToFit="1"/>
    </xf>
    <xf numFmtId="0" fontId="11" fillId="4" borderId="26" xfId="0" applyFont="1" applyFill="1" applyBorder="1" applyAlignment="1">
      <alignment horizontal="center" vertical="center" wrapText="1" shrinkToFit="1"/>
    </xf>
    <xf numFmtId="0" fontId="11" fillId="4" borderId="27" xfId="0" applyFont="1" applyFill="1" applyBorder="1" applyAlignment="1">
      <alignment horizontal="center" vertical="center" wrapText="1" shrinkToFit="1"/>
    </xf>
    <xf numFmtId="0" fontId="11" fillId="4" borderId="1" xfId="0" applyFont="1" applyFill="1" applyBorder="1" applyAlignment="1">
      <alignment horizontal="center" vertical="center" wrapText="1" shrinkToFit="1"/>
    </xf>
    <xf numFmtId="0" fontId="42" fillId="16" borderId="20" xfId="0" applyFont="1" applyFill="1" applyBorder="1" applyAlignment="1">
      <alignment horizontal="center" vertical="center" wrapText="1" shrinkToFit="1"/>
    </xf>
    <xf numFmtId="0" fontId="42" fillId="16" borderId="21" xfId="0" applyFont="1" applyFill="1" applyBorder="1" applyAlignment="1">
      <alignment horizontal="center" vertical="center" wrapText="1" shrinkToFit="1"/>
    </xf>
    <xf numFmtId="0" fontId="42" fillId="16" borderId="22" xfId="0" applyFont="1" applyFill="1" applyBorder="1" applyAlignment="1">
      <alignment horizontal="center" vertical="center" wrapText="1" shrinkToFit="1"/>
    </xf>
    <xf numFmtId="0" fontId="42" fillId="16" borderId="23" xfId="0" applyFont="1" applyFill="1" applyBorder="1" applyAlignment="1">
      <alignment horizontal="center" vertical="center" wrapText="1" shrinkToFit="1"/>
    </xf>
    <xf numFmtId="0" fontId="42" fillId="16" borderId="24" xfId="0" applyFont="1" applyFill="1" applyBorder="1" applyAlignment="1">
      <alignment horizontal="center" vertical="center" wrapText="1" shrinkToFit="1"/>
    </xf>
    <xf numFmtId="0" fontId="42" fillId="16" borderId="25" xfId="0" applyFont="1" applyFill="1" applyBorder="1" applyAlignment="1">
      <alignment horizontal="center" vertical="center" wrapText="1" shrinkToFit="1"/>
    </xf>
    <xf numFmtId="0" fontId="28" fillId="4" borderId="29" xfId="0" applyFont="1" applyFill="1" applyBorder="1" applyAlignment="1">
      <alignment horizontal="center" vertical="center" wrapText="1" shrinkToFit="1"/>
    </xf>
    <xf numFmtId="0" fontId="28" fillId="4" borderId="9" xfId="0" applyFont="1" applyFill="1" applyBorder="1" applyAlignment="1">
      <alignment horizontal="center" vertical="center" wrapText="1" shrinkToFit="1"/>
    </xf>
    <xf numFmtId="0" fontId="28" fillId="4" borderId="36" xfId="0" applyFont="1" applyFill="1" applyBorder="1" applyAlignment="1">
      <alignment horizontal="center" vertical="center" wrapText="1" shrinkToFit="1"/>
    </xf>
    <xf numFmtId="0" fontId="28" fillId="4" borderId="31" xfId="0" applyFont="1" applyFill="1" applyBorder="1" applyAlignment="1">
      <alignment horizontal="center" vertical="center" wrapText="1" shrinkToFit="1"/>
    </xf>
    <xf numFmtId="0" fontId="28" fillId="4" borderId="32" xfId="0" applyFont="1" applyFill="1" applyBorder="1" applyAlignment="1">
      <alignment horizontal="center" vertical="center" wrapText="1" shrinkToFit="1"/>
    </xf>
    <xf numFmtId="0" fontId="28" fillId="4" borderId="37" xfId="0" applyFont="1" applyFill="1" applyBorder="1" applyAlignment="1">
      <alignment horizontal="center" vertical="center" wrapText="1" shrinkToFit="1"/>
    </xf>
    <xf numFmtId="0" fontId="13" fillId="11" borderId="2" xfId="0" applyFont="1" applyFill="1" applyBorder="1" applyAlignment="1">
      <alignment horizontal="center" vertical="center" wrapText="1" shrinkToFit="1"/>
    </xf>
    <xf numFmtId="0" fontId="13" fillId="11" borderId="5" xfId="0" applyFont="1" applyFill="1" applyBorder="1" applyAlignment="1">
      <alignment horizontal="center" vertical="center" wrapText="1" shrinkToFit="1"/>
    </xf>
    <xf numFmtId="0" fontId="13" fillId="11" borderId="4" xfId="0" applyFont="1" applyFill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9" fillId="18" borderId="9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2" borderId="38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wrapText="1"/>
    </xf>
    <xf numFmtId="0" fontId="1" fillId="2" borderId="38" xfId="0" applyFont="1" applyFill="1" applyBorder="1" applyAlignment="1">
      <alignment horizontal="left" vertical="center" wrapText="1"/>
    </xf>
    <xf numFmtId="49" fontId="23" fillId="8" borderId="1" xfId="0" applyNumberFormat="1" applyFont="1" applyFill="1" applyBorder="1" applyAlignment="1">
      <alignment horizontal="left" vertical="center" shrinkToFit="1"/>
    </xf>
    <xf numFmtId="49" fontId="23" fillId="8" borderId="3" xfId="0" applyNumberFormat="1" applyFont="1" applyFill="1" applyBorder="1" applyAlignment="1">
      <alignment horizontal="left" vertical="center" shrinkToFit="1"/>
    </xf>
    <xf numFmtId="49" fontId="23" fillId="8" borderId="26" xfId="0" applyNumberFormat="1" applyFont="1" applyFill="1" applyBorder="1" applyAlignment="1">
      <alignment horizontal="left" vertical="center" shrinkToFit="1"/>
    </xf>
    <xf numFmtId="49" fontId="23" fillId="8" borderId="27" xfId="0" applyNumberFormat="1" applyFont="1" applyFill="1" applyBorder="1" applyAlignment="1">
      <alignment horizontal="left" vertical="center" shrinkToFit="1"/>
    </xf>
    <xf numFmtId="0" fontId="23" fillId="4" borderId="3" xfId="0" applyFont="1" applyFill="1" applyBorder="1" applyAlignment="1">
      <alignment horizontal="center" vertical="center" shrinkToFit="1"/>
    </xf>
    <xf numFmtId="0" fontId="23" fillId="4" borderId="26" xfId="0" applyFont="1" applyFill="1" applyBorder="1" applyAlignment="1">
      <alignment horizontal="center" vertical="center" shrinkToFit="1"/>
    </xf>
    <xf numFmtId="0" fontId="23" fillId="4" borderId="27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2" fontId="23" fillId="2" borderId="2" xfId="0" applyNumberFormat="1" applyFont="1" applyFill="1" applyBorder="1" applyAlignment="1">
      <alignment horizontal="center" textRotation="90" wrapText="1"/>
    </xf>
    <xf numFmtId="2" fontId="23" fillId="2" borderId="5" xfId="0" applyNumberFormat="1" applyFont="1" applyFill="1" applyBorder="1" applyAlignment="1">
      <alignment horizontal="center" textRotation="90" wrapText="1"/>
    </xf>
    <xf numFmtId="2" fontId="23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shrinkToFit="1"/>
    </xf>
    <xf numFmtId="2" fontId="24" fillId="2" borderId="1" xfId="0" applyNumberFormat="1" applyFont="1" applyFill="1" applyBorder="1" applyAlignment="1">
      <alignment horizontal="center" vertical="center" wrapText="1"/>
    </xf>
    <xf numFmtId="0" fontId="41" fillId="18" borderId="0" xfId="0" applyFont="1" applyFill="1" applyAlignment="1">
      <alignment horizontal="center" vertical="center" wrapText="1" shrinkToFit="1"/>
    </xf>
    <xf numFmtId="0" fontId="39" fillId="7" borderId="19" xfId="0" applyFont="1" applyFill="1" applyBorder="1" applyAlignment="1">
      <alignment horizontal="center" vertical="center" wrapText="1" shrinkToFit="1"/>
    </xf>
    <xf numFmtId="0" fontId="39" fillId="7" borderId="0" xfId="0" applyFont="1" applyFill="1" applyAlignment="1">
      <alignment horizontal="center" vertical="center" wrapText="1" shrinkToFit="1"/>
    </xf>
    <xf numFmtId="0" fontId="39" fillId="7" borderId="18" xfId="0" applyFont="1" applyFill="1" applyBorder="1" applyAlignment="1">
      <alignment horizontal="center" vertical="center" wrapText="1" shrinkToFit="1"/>
    </xf>
    <xf numFmtId="0" fontId="16" fillId="18" borderId="0" xfId="0" applyFont="1" applyFill="1" applyAlignment="1">
      <alignment horizontal="center" vertical="center" wrapText="1"/>
    </xf>
    <xf numFmtId="0" fontId="16" fillId="21" borderId="7" xfId="0" applyFont="1" applyFill="1" applyBorder="1" applyAlignment="1">
      <alignment horizontal="center" vertical="center"/>
    </xf>
    <xf numFmtId="0" fontId="16" fillId="21" borderId="38" xfId="0" applyFont="1" applyFill="1" applyBorder="1" applyAlignment="1">
      <alignment horizontal="center" vertical="center"/>
    </xf>
    <xf numFmtId="0" fontId="16" fillId="21" borderId="8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2" fontId="1" fillId="2" borderId="38" xfId="0" applyNumberFormat="1" applyFont="1" applyFill="1" applyBorder="1" applyAlignment="1">
      <alignment horizontal="center" wrapText="1"/>
    </xf>
    <xf numFmtId="2" fontId="1" fillId="2" borderId="8" xfId="0" applyNumberFormat="1" applyFont="1" applyFill="1" applyBorder="1" applyAlignment="1">
      <alignment horizontal="center" wrapText="1"/>
    </xf>
    <xf numFmtId="0" fontId="16" fillId="2" borderId="0" xfId="0" applyFont="1" applyFill="1" applyAlignment="1">
      <alignment horizontal="left" wrapText="1"/>
    </xf>
    <xf numFmtId="0" fontId="1" fillId="22" borderId="29" xfId="0" applyFont="1" applyFill="1" applyBorder="1" applyAlignment="1" applyProtection="1">
      <alignment horizontal="left" vertical="center" wrapText="1"/>
      <protection locked="0"/>
    </xf>
    <xf numFmtId="0" fontId="1" fillId="22" borderId="9" xfId="0" applyFont="1" applyFill="1" applyBorder="1" applyAlignment="1" applyProtection="1">
      <alignment horizontal="left" vertical="center" wrapText="1"/>
      <protection locked="0"/>
    </xf>
    <xf numFmtId="0" fontId="1" fillId="22" borderId="30" xfId="0" applyFont="1" applyFill="1" applyBorder="1" applyAlignment="1" applyProtection="1">
      <alignment horizontal="left" vertical="center" wrapText="1"/>
      <protection locked="0"/>
    </xf>
    <xf numFmtId="0" fontId="1" fillId="22" borderId="19" xfId="0" applyFont="1" applyFill="1" applyBorder="1" applyAlignment="1" applyProtection="1">
      <alignment horizontal="left" vertical="center" wrapText="1"/>
      <protection locked="0"/>
    </xf>
    <xf numFmtId="0" fontId="1" fillId="22" borderId="0" xfId="0" applyFont="1" applyFill="1" applyAlignment="1" applyProtection="1">
      <alignment horizontal="left" vertical="center" wrapText="1"/>
      <protection locked="0"/>
    </xf>
    <xf numFmtId="0" fontId="1" fillId="22" borderId="18" xfId="0" applyFont="1" applyFill="1" applyBorder="1" applyAlignment="1" applyProtection="1">
      <alignment horizontal="left" vertical="center" wrapText="1"/>
      <protection locked="0"/>
    </xf>
    <xf numFmtId="0" fontId="1" fillId="22" borderId="31" xfId="0" applyFont="1" applyFill="1" applyBorder="1" applyAlignment="1" applyProtection="1">
      <alignment horizontal="left" vertical="center" wrapText="1"/>
      <protection locked="0"/>
    </xf>
    <xf numFmtId="0" fontId="1" fillId="22" borderId="32" xfId="0" applyFont="1" applyFill="1" applyBorder="1" applyAlignment="1" applyProtection="1">
      <alignment horizontal="left" vertical="center" wrapText="1"/>
      <protection locked="0"/>
    </xf>
    <xf numFmtId="0" fontId="1" fillId="22" borderId="33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left"/>
    </xf>
    <xf numFmtId="0" fontId="1" fillId="2" borderId="3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2" fontId="1" fillId="2" borderId="0" xfId="0" applyNumberFormat="1" applyFont="1" applyFill="1" applyAlignment="1">
      <alignment horizontal="center" wrapText="1"/>
    </xf>
    <xf numFmtId="0" fontId="16" fillId="2" borderId="0" xfId="0" applyFont="1" applyFill="1" applyAlignment="1">
      <alignment horizontal="center" wrapText="1"/>
    </xf>
    <xf numFmtId="0" fontId="16" fillId="21" borderId="29" xfId="0" applyFont="1" applyFill="1" applyBorder="1" applyAlignment="1">
      <alignment horizontal="center" vertical="center" wrapText="1"/>
    </xf>
    <xf numFmtId="0" fontId="16" fillId="21" borderId="9" xfId="0" applyFont="1" applyFill="1" applyBorder="1" applyAlignment="1">
      <alignment horizontal="center" vertical="center" wrapText="1"/>
    </xf>
    <xf numFmtId="0" fontId="16" fillId="21" borderId="3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26" fillId="17" borderId="20" xfId="0" applyFont="1" applyFill="1" applyBorder="1" applyAlignment="1">
      <alignment horizontal="center" vertical="center" wrapText="1"/>
    </xf>
    <xf numFmtId="0" fontId="26" fillId="17" borderId="21" xfId="0" applyFont="1" applyFill="1" applyBorder="1" applyAlignment="1">
      <alignment horizontal="center" vertical="center" wrapText="1"/>
    </xf>
    <xf numFmtId="0" fontId="26" fillId="17" borderId="22" xfId="0" applyFont="1" applyFill="1" applyBorder="1" applyAlignment="1">
      <alignment horizontal="center" vertical="center" wrapText="1"/>
    </xf>
    <xf numFmtId="0" fontId="29" fillId="17" borderId="23" xfId="0" applyFont="1" applyFill="1" applyBorder="1" applyAlignment="1">
      <alignment horizontal="center" vertical="center" shrinkToFit="1"/>
    </xf>
    <xf numFmtId="0" fontId="29" fillId="17" borderId="24" xfId="0" applyFont="1" applyFill="1" applyBorder="1" applyAlignment="1">
      <alignment horizontal="center" vertical="center" shrinkToFit="1"/>
    </xf>
    <xf numFmtId="0" fontId="29" fillId="17" borderId="25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2" fontId="1" fillId="2" borderId="7" xfId="0" applyNumberFormat="1" applyFont="1" applyFill="1" applyBorder="1" applyAlignment="1">
      <alignment horizontal="center" wrapText="1"/>
    </xf>
    <xf numFmtId="0" fontId="16" fillId="18" borderId="6" xfId="0" applyFont="1" applyFill="1" applyBorder="1" applyAlignment="1">
      <alignment horizontal="center" vertical="center" wrapText="1"/>
    </xf>
    <xf numFmtId="0" fontId="16" fillId="6" borderId="23" xfId="0" applyFont="1" applyFill="1" applyBorder="1" applyAlignment="1">
      <alignment horizontal="center" vertical="center" shrinkToFit="1"/>
    </xf>
    <xf numFmtId="0" fontId="16" fillId="6" borderId="24" xfId="0" applyFont="1" applyFill="1" applyBorder="1" applyAlignment="1">
      <alignment horizontal="center" vertical="center" shrinkToFit="1"/>
    </xf>
    <xf numFmtId="0" fontId="16" fillId="6" borderId="25" xfId="0" applyFont="1" applyFill="1" applyBorder="1" applyAlignment="1">
      <alignment horizontal="center" vertical="center" shrinkToFit="1"/>
    </xf>
    <xf numFmtId="14" fontId="6" fillId="6" borderId="3" xfId="0" applyNumberFormat="1" applyFont="1" applyFill="1" applyBorder="1" applyAlignment="1">
      <alignment horizontal="center" vertical="center" shrinkToFit="1"/>
    </xf>
    <xf numFmtId="14" fontId="6" fillId="6" borderId="27" xfId="0" applyNumberFormat="1" applyFont="1" applyFill="1" applyBorder="1" applyAlignment="1">
      <alignment horizontal="center" vertical="center" shrinkToFit="1"/>
    </xf>
    <xf numFmtId="2" fontId="23" fillId="4" borderId="20" xfId="0" applyNumberFormat="1" applyFont="1" applyFill="1" applyBorder="1" applyAlignment="1">
      <alignment horizontal="center" vertical="center" wrapText="1"/>
    </xf>
    <xf numFmtId="2" fontId="23" fillId="4" borderId="21" xfId="0" applyNumberFormat="1" applyFont="1" applyFill="1" applyBorder="1" applyAlignment="1">
      <alignment horizontal="center" vertical="center" wrapText="1"/>
    </xf>
    <xf numFmtId="2" fontId="23" fillId="4" borderId="22" xfId="0" applyNumberFormat="1" applyFont="1" applyFill="1" applyBorder="1" applyAlignment="1">
      <alignment horizontal="center" vertical="center" wrapText="1"/>
    </xf>
    <xf numFmtId="2" fontId="23" fillId="4" borderId="34" xfId="0" applyNumberFormat="1" applyFont="1" applyFill="1" applyBorder="1" applyAlignment="1">
      <alignment horizontal="center" vertical="center" wrapText="1"/>
    </xf>
    <xf numFmtId="2" fontId="23" fillId="4" borderId="0" xfId="0" applyNumberFormat="1" applyFont="1" applyFill="1" applyAlignment="1">
      <alignment horizontal="center" vertical="center" wrapText="1"/>
    </xf>
    <xf numFmtId="2" fontId="23" fillId="4" borderId="35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wrapText="1"/>
    </xf>
    <xf numFmtId="0" fontId="39" fillId="7" borderId="19" xfId="0" applyFont="1" applyFill="1" applyBorder="1" applyAlignment="1">
      <alignment horizontal="center" vertical="center" wrapText="1"/>
    </xf>
    <xf numFmtId="0" fontId="39" fillId="7" borderId="0" xfId="0" applyFont="1" applyFill="1" applyAlignment="1">
      <alignment horizontal="center" vertical="center" wrapText="1"/>
    </xf>
    <xf numFmtId="0" fontId="39" fillId="7" borderId="18" xfId="0" applyFont="1" applyFill="1" applyBorder="1" applyAlignment="1">
      <alignment horizontal="center" vertical="center" wrapText="1"/>
    </xf>
    <xf numFmtId="0" fontId="39" fillId="7" borderId="31" xfId="0" applyFont="1" applyFill="1" applyBorder="1" applyAlignment="1">
      <alignment horizontal="center" vertical="center" wrapText="1"/>
    </xf>
    <xf numFmtId="0" fontId="39" fillId="7" borderId="32" xfId="0" applyFont="1" applyFill="1" applyBorder="1" applyAlignment="1">
      <alignment horizontal="center" vertical="center" wrapText="1"/>
    </xf>
    <xf numFmtId="0" fontId="39" fillId="7" borderId="33" xfId="0" applyFont="1" applyFill="1" applyBorder="1" applyAlignment="1">
      <alignment horizontal="center" vertical="center" wrapText="1"/>
    </xf>
    <xf numFmtId="14" fontId="50" fillId="7" borderId="19" xfId="0" applyNumberFormat="1" applyFont="1" applyFill="1" applyBorder="1" applyAlignment="1" applyProtection="1">
      <alignment horizontal="center" vertical="center" wrapText="1"/>
      <protection locked="0"/>
    </xf>
    <xf numFmtId="14" fontId="50" fillId="7" borderId="0" xfId="0" applyNumberFormat="1" applyFont="1" applyFill="1" applyAlignment="1" applyProtection="1">
      <alignment horizontal="center" vertical="center" wrapText="1"/>
      <protection locked="0"/>
    </xf>
    <xf numFmtId="14" fontId="50" fillId="7" borderId="18" xfId="0" applyNumberFormat="1" applyFont="1" applyFill="1" applyBorder="1" applyAlignment="1" applyProtection="1">
      <alignment horizontal="center" vertical="center" wrapText="1"/>
      <protection locked="0"/>
    </xf>
    <xf numFmtId="0" fontId="40" fillId="7" borderId="29" xfId="0" applyFont="1" applyFill="1" applyBorder="1" applyAlignment="1">
      <alignment horizontal="center" vertical="center" wrapText="1"/>
    </xf>
    <xf numFmtId="0" fontId="40" fillId="7" borderId="9" xfId="0" applyFont="1" applyFill="1" applyBorder="1" applyAlignment="1">
      <alignment horizontal="center" vertical="center" wrapText="1"/>
    </xf>
    <xf numFmtId="0" fontId="40" fillId="7" borderId="30" xfId="0" applyFont="1" applyFill="1" applyBorder="1" applyAlignment="1">
      <alignment horizontal="center" vertical="center" wrapText="1"/>
    </xf>
    <xf numFmtId="0" fontId="40" fillId="7" borderId="19" xfId="0" applyFont="1" applyFill="1" applyBorder="1" applyAlignment="1">
      <alignment horizontal="center" vertical="center" wrapText="1"/>
    </xf>
    <xf numFmtId="0" fontId="40" fillId="7" borderId="0" xfId="0" applyFont="1" applyFill="1" applyAlignment="1">
      <alignment horizontal="center" vertical="center" wrapText="1"/>
    </xf>
    <xf numFmtId="0" fontId="40" fillId="7" borderId="18" xfId="0" applyFont="1" applyFill="1" applyBorder="1" applyAlignment="1">
      <alignment horizontal="center" vertical="center" wrapText="1"/>
    </xf>
    <xf numFmtId="0" fontId="16" fillId="21" borderId="29" xfId="0" applyFont="1" applyFill="1" applyBorder="1" applyAlignment="1">
      <alignment horizontal="center" wrapText="1"/>
    </xf>
    <xf numFmtId="0" fontId="16" fillId="21" borderId="9" xfId="0" applyFont="1" applyFill="1" applyBorder="1" applyAlignment="1">
      <alignment horizontal="center" wrapText="1"/>
    </xf>
    <xf numFmtId="0" fontId="16" fillId="21" borderId="30" xfId="0" applyFont="1" applyFill="1" applyBorder="1" applyAlignment="1">
      <alignment horizontal="center" wrapText="1"/>
    </xf>
    <xf numFmtId="0" fontId="16" fillId="21" borderId="7" xfId="0" applyFont="1" applyFill="1" applyBorder="1" applyAlignment="1">
      <alignment horizontal="center" vertical="center" wrapText="1"/>
    </xf>
    <xf numFmtId="0" fontId="16" fillId="21" borderId="38" xfId="0" applyFont="1" applyFill="1" applyBorder="1" applyAlignment="1">
      <alignment horizontal="center" vertical="center" wrapText="1"/>
    </xf>
    <xf numFmtId="0" fontId="16" fillId="21" borderId="8" xfId="0" applyFont="1" applyFill="1" applyBorder="1" applyAlignment="1">
      <alignment horizontal="center" vertical="center" wrapText="1"/>
    </xf>
    <xf numFmtId="0" fontId="47" fillId="18" borderId="9" xfId="0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38" xfId="0" applyFont="1" applyFill="1" applyBorder="1" applyAlignment="1">
      <alignment vertical="center" wrapText="1"/>
    </xf>
    <xf numFmtId="0" fontId="39" fillId="2" borderId="0" xfId="0" applyFont="1" applyFill="1" applyAlignment="1">
      <alignment horizontal="center" vertical="center" wrapText="1"/>
    </xf>
    <xf numFmtId="0" fontId="41" fillId="2" borderId="0" xfId="0" applyFont="1" applyFill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2" fontId="36" fillId="2" borderId="6" xfId="0" applyNumberFormat="1" applyFont="1" applyFill="1" applyBorder="1" applyAlignment="1">
      <alignment horizontal="center" vertical="center"/>
    </xf>
    <xf numFmtId="2" fontId="39" fillId="2" borderId="0" xfId="0" applyNumberFormat="1" applyFont="1" applyFill="1" applyAlignment="1">
      <alignment horizontal="center" vertical="center" wrapText="1"/>
    </xf>
    <xf numFmtId="0" fontId="33" fillId="2" borderId="20" xfId="0" applyFont="1" applyFill="1" applyBorder="1" applyAlignment="1">
      <alignment horizontal="center" vertical="center"/>
    </xf>
    <xf numFmtId="0" fontId="33" fillId="2" borderId="21" xfId="0" applyFont="1" applyFill="1" applyBorder="1" applyAlignment="1">
      <alignment horizontal="center" vertical="center"/>
    </xf>
    <xf numFmtId="0" fontId="33" fillId="2" borderId="22" xfId="0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 shrinkToFit="1"/>
    </xf>
    <xf numFmtId="0" fontId="34" fillId="2" borderId="24" xfId="0" applyFont="1" applyFill="1" applyBorder="1" applyAlignment="1">
      <alignment horizontal="center" vertical="center" shrinkToFit="1"/>
    </xf>
    <xf numFmtId="0" fontId="34" fillId="2" borderId="25" xfId="0" applyFont="1" applyFill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wrapText="1" shrinkToFit="1"/>
    </xf>
    <xf numFmtId="0" fontId="32" fillId="0" borderId="1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4" fillId="2" borderId="34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" vertical="center" wrapText="1"/>
    </xf>
    <xf numFmtId="0" fontId="34" fillId="2" borderId="35" xfId="0" applyFont="1" applyFill="1" applyBorder="1" applyAlignment="1">
      <alignment horizontal="center" vertical="center" wrapText="1"/>
    </xf>
    <xf numFmtId="0" fontId="35" fillId="0" borderId="3" xfId="0" applyFont="1" applyBorder="1" applyAlignment="1">
      <alignment horizontal="left" vertical="center" shrinkToFit="1"/>
    </xf>
    <xf numFmtId="0" fontId="35" fillId="0" borderId="26" xfId="0" applyFont="1" applyBorder="1" applyAlignment="1">
      <alignment horizontal="left" vertical="center" shrinkToFit="1"/>
    </xf>
    <xf numFmtId="0" fontId="35" fillId="0" borderId="27" xfId="0" applyFont="1" applyBorder="1" applyAlignment="1">
      <alignment horizontal="left" vertical="center" shrinkToFit="1"/>
    </xf>
    <xf numFmtId="0" fontId="35" fillId="19" borderId="3" xfId="0" applyFont="1" applyFill="1" applyBorder="1" applyAlignment="1">
      <alignment horizontal="left" vertical="center" shrinkToFit="1"/>
    </xf>
    <xf numFmtId="0" fontId="35" fillId="19" borderId="26" xfId="0" applyFont="1" applyFill="1" applyBorder="1" applyAlignment="1">
      <alignment horizontal="left" vertical="center" shrinkToFit="1"/>
    </xf>
    <xf numFmtId="0" fontId="35" fillId="19" borderId="27" xfId="0" applyFont="1" applyFill="1" applyBorder="1" applyAlignment="1">
      <alignment horizontal="left" vertical="center" shrinkToFit="1"/>
    </xf>
    <xf numFmtId="1" fontId="23" fillId="4" borderId="2" xfId="0" applyNumberFormat="1" applyFont="1" applyFill="1" applyBorder="1" applyAlignment="1">
      <alignment horizontal="center" vertical="center" wrapText="1" shrinkToFit="1"/>
    </xf>
    <xf numFmtId="1" fontId="23" fillId="4" borderId="4" xfId="0" applyNumberFormat="1" applyFont="1" applyFill="1" applyBorder="1" applyAlignment="1">
      <alignment horizontal="center" vertical="center" wrapText="1" shrinkToFit="1"/>
    </xf>
    <xf numFmtId="0" fontId="49" fillId="2" borderId="9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 shrinkToFit="1"/>
    </xf>
    <xf numFmtId="0" fontId="31" fillId="0" borderId="21" xfId="0" applyFont="1" applyBorder="1" applyAlignment="1">
      <alignment horizontal="center" vertical="center" wrapText="1" shrinkToFit="1"/>
    </xf>
    <xf numFmtId="0" fontId="31" fillId="0" borderId="22" xfId="0" applyFont="1" applyBorder="1" applyAlignment="1">
      <alignment horizontal="center" vertical="center" wrapText="1" shrinkToFit="1"/>
    </xf>
    <xf numFmtId="0" fontId="31" fillId="0" borderId="23" xfId="0" applyFont="1" applyBorder="1" applyAlignment="1">
      <alignment horizontal="center" vertical="center" wrapText="1" shrinkToFit="1"/>
    </xf>
    <xf numFmtId="0" fontId="31" fillId="0" borderId="24" xfId="0" applyFont="1" applyBorder="1" applyAlignment="1">
      <alignment horizontal="center" vertical="center" wrapText="1" shrinkToFit="1"/>
    </xf>
    <xf numFmtId="0" fontId="31" fillId="0" borderId="25" xfId="0" applyFont="1" applyBorder="1" applyAlignment="1">
      <alignment horizontal="center" vertical="center" wrapText="1" shrinkToFit="1"/>
    </xf>
    <xf numFmtId="0" fontId="16" fillId="21" borderId="19" xfId="0" applyFont="1" applyFill="1" applyBorder="1" applyAlignment="1">
      <alignment horizontal="center" vertical="center" wrapText="1"/>
    </xf>
    <xf numFmtId="0" fontId="16" fillId="21" borderId="0" xfId="0" applyFont="1" applyFill="1" applyAlignment="1">
      <alignment horizontal="center" vertical="center" wrapText="1"/>
    </xf>
    <xf numFmtId="0" fontId="16" fillId="21" borderId="1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22" fillId="4" borderId="20" xfId="0" applyFont="1" applyFill="1" applyBorder="1" applyAlignment="1">
      <alignment horizontal="center" vertical="center" wrapText="1"/>
    </xf>
    <xf numFmtId="0" fontId="22" fillId="4" borderId="21" xfId="0" applyFont="1" applyFill="1" applyBorder="1" applyAlignment="1">
      <alignment horizontal="center" vertical="center" wrapText="1"/>
    </xf>
    <xf numFmtId="0" fontId="22" fillId="4" borderId="22" xfId="0" applyFont="1" applyFill="1" applyBorder="1" applyAlignment="1">
      <alignment horizontal="center" vertical="center" wrapText="1"/>
    </xf>
    <xf numFmtId="0" fontId="22" fillId="4" borderId="23" xfId="0" applyFont="1" applyFill="1" applyBorder="1" applyAlignment="1">
      <alignment horizontal="center" vertical="center" wrapText="1"/>
    </xf>
    <xf numFmtId="0" fontId="22" fillId="4" borderId="24" xfId="0" applyFont="1" applyFill="1" applyBorder="1" applyAlignment="1">
      <alignment horizontal="center" vertical="center" wrapText="1"/>
    </xf>
    <xf numFmtId="0" fontId="22" fillId="4" borderId="2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14" fontId="20" fillId="7" borderId="19" xfId="0" applyNumberFormat="1" applyFont="1" applyFill="1" applyBorder="1" applyAlignment="1">
      <alignment horizontal="center" vertical="center" wrapText="1"/>
    </xf>
    <xf numFmtId="0" fontId="20" fillId="7" borderId="0" xfId="0" applyFont="1" applyFill="1" applyAlignment="1">
      <alignment horizontal="center" vertical="center" wrapText="1"/>
    </xf>
    <xf numFmtId="0" fontId="20" fillId="7" borderId="18" xfId="0" applyFont="1" applyFill="1" applyBorder="1" applyAlignment="1">
      <alignment horizontal="center" vertical="center" wrapText="1"/>
    </xf>
    <xf numFmtId="0" fontId="20" fillId="7" borderId="31" xfId="0" applyFont="1" applyFill="1" applyBorder="1" applyAlignment="1">
      <alignment horizontal="center" vertical="center" wrapText="1"/>
    </xf>
    <xf numFmtId="0" fontId="20" fillId="7" borderId="32" xfId="0" applyFont="1" applyFill="1" applyBorder="1" applyAlignment="1">
      <alignment horizontal="center" vertical="center" wrapText="1"/>
    </xf>
    <xf numFmtId="0" fontId="20" fillId="7" borderId="33" xfId="0" applyFont="1" applyFill="1" applyBorder="1" applyAlignment="1">
      <alignment horizontal="center" vertical="center" wrapText="1"/>
    </xf>
    <xf numFmtId="0" fontId="20" fillId="7" borderId="19" xfId="0" applyFont="1" applyFill="1" applyBorder="1" applyAlignment="1">
      <alignment horizontal="center" vertical="center" wrapText="1"/>
    </xf>
    <xf numFmtId="14" fontId="20" fillId="7" borderId="19" xfId="0" applyNumberFormat="1" applyFont="1" applyFill="1" applyBorder="1" applyAlignment="1" applyProtection="1">
      <alignment horizontal="center" vertical="center" wrapText="1"/>
      <protection locked="0"/>
    </xf>
    <xf numFmtId="0" fontId="20" fillId="7" borderId="0" xfId="0" applyFont="1" applyFill="1" applyAlignment="1" applyProtection="1">
      <alignment horizontal="center" vertical="center" wrapText="1"/>
      <protection locked="0"/>
    </xf>
    <xf numFmtId="0" fontId="20" fillId="7" borderId="18" xfId="0" applyFont="1" applyFill="1" applyBorder="1" applyAlignment="1" applyProtection="1">
      <alignment horizontal="center" vertical="center" wrapText="1"/>
      <protection locked="0"/>
    </xf>
    <xf numFmtId="0" fontId="20" fillId="7" borderId="19" xfId="0" applyFont="1" applyFill="1" applyBorder="1" applyAlignment="1" applyProtection="1">
      <alignment horizontal="center" vertical="center" wrapText="1"/>
      <protection locked="0"/>
    </xf>
    <xf numFmtId="0" fontId="11" fillId="7" borderId="29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1" fillId="7" borderId="30" xfId="0" applyFont="1" applyFill="1" applyBorder="1" applyAlignment="1">
      <alignment horizontal="center" vertical="center"/>
    </xf>
    <xf numFmtId="0" fontId="11" fillId="7" borderId="19" xfId="0" applyFont="1" applyFill="1" applyBorder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23" fillId="21" borderId="7" xfId="0" applyFont="1" applyFill="1" applyBorder="1" applyAlignment="1">
      <alignment horizontal="center" vertical="center" wrapText="1"/>
    </xf>
    <xf numFmtId="0" fontId="23" fillId="21" borderId="38" xfId="0" applyFont="1" applyFill="1" applyBorder="1" applyAlignment="1">
      <alignment horizontal="center" vertical="center" wrapText="1"/>
    </xf>
    <xf numFmtId="0" fontId="23" fillId="21" borderId="8" xfId="0" applyFont="1" applyFill="1" applyBorder="1" applyAlignment="1">
      <alignment horizontal="center" vertical="center" wrapText="1"/>
    </xf>
    <xf numFmtId="0" fontId="20" fillId="7" borderId="39" xfId="0" applyFont="1" applyFill="1" applyBorder="1" applyAlignment="1">
      <alignment horizontal="center" vertical="center" wrapText="1"/>
    </xf>
    <xf numFmtId="0" fontId="20" fillId="7" borderId="40" xfId="0" applyFont="1" applyFill="1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3">
    <dxf>
      <fill>
        <patternFill>
          <bgColor rgb="FFFFFF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1. SINAV SORU ANALİZİ</a:t>
            </a:r>
          </a:p>
        </c:rich>
      </c:tx>
      <c:layout>
        <c:manualLayout>
          <c:xMode val="edge"/>
          <c:yMode val="edge"/>
          <c:x val="0.4220187906778719"/>
          <c:y val="3.87931034482758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200878409386152E-2"/>
          <c:y val="0.25000052616624746"/>
          <c:w val="0.93272264104174729"/>
          <c:h val="0.418104328243551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Sınav'!$F$5:$AS$5</c:f>
              <c:strCache>
                <c:ptCount val="40"/>
                <c:pt idx="0">
                  <c:v>1.SORU</c:v>
                </c:pt>
                <c:pt idx="1">
                  <c:v>2.SORU</c:v>
                </c:pt>
                <c:pt idx="2">
                  <c:v>3.SORU</c:v>
                </c:pt>
                <c:pt idx="3">
                  <c:v>4.SORU</c:v>
                </c:pt>
                <c:pt idx="4">
                  <c:v>5.SORU</c:v>
                </c:pt>
                <c:pt idx="5">
                  <c:v>6.SORU</c:v>
                </c:pt>
                <c:pt idx="6">
                  <c:v>7.SORU</c:v>
                </c:pt>
                <c:pt idx="7">
                  <c:v>8.SORU</c:v>
                </c:pt>
                <c:pt idx="8">
                  <c:v>9.SORU</c:v>
                </c:pt>
                <c:pt idx="9">
                  <c:v>10.SORU</c:v>
                </c:pt>
                <c:pt idx="10">
                  <c:v> </c:v>
                </c:pt>
                <c:pt idx="11">
                  <c:v> 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 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 </c:v>
                </c:pt>
                <c:pt idx="27">
                  <c:v> </c:v>
                </c:pt>
                <c:pt idx="28">
                  <c:v> 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 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</c:strCache>
            </c:strRef>
          </c:cat>
          <c:val>
            <c:numRef>
              <c:f>'1. Sınav'!$F$55:$AS$55</c:f>
              <c:numCache>
                <c:formatCode>0.00</c:formatCode>
                <c:ptCount val="40"/>
                <c:pt idx="0">
                  <c:v>34.375</c:v>
                </c:pt>
                <c:pt idx="1">
                  <c:v>40.625</c:v>
                </c:pt>
                <c:pt idx="2">
                  <c:v>40.625</c:v>
                </c:pt>
                <c:pt idx="3">
                  <c:v>41.875</c:v>
                </c:pt>
                <c:pt idx="4">
                  <c:v>53.125</c:v>
                </c:pt>
                <c:pt idx="5">
                  <c:v>43.75</c:v>
                </c:pt>
                <c:pt idx="6">
                  <c:v>63.125</c:v>
                </c:pt>
                <c:pt idx="7">
                  <c:v>53.75</c:v>
                </c:pt>
                <c:pt idx="8">
                  <c:v>53.75</c:v>
                </c:pt>
                <c:pt idx="9">
                  <c:v>32.5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3-4C8F-A219-D7005185A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56320"/>
        <c:axId val="142458240"/>
      </c:barChart>
      <c:catAx>
        <c:axId val="14245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SORULAR</a:t>
                </a:r>
              </a:p>
            </c:rich>
          </c:tx>
          <c:layout>
            <c:manualLayout>
              <c:xMode val="edge"/>
              <c:yMode val="edge"/>
              <c:x val="0.50152957883231919"/>
              <c:y val="0.892243189428907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458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582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BAŞARI YÜZDESİ</a:t>
                </a:r>
              </a:p>
            </c:rich>
          </c:tx>
          <c:layout>
            <c:manualLayout>
              <c:xMode val="edge"/>
              <c:yMode val="edge"/>
              <c:x val="1.4271153791236044E-2"/>
              <c:y val="0.301724590460675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456320"/>
        <c:crosses val="autoZero"/>
        <c:crossBetween val="between"/>
        <c:majorUnit val="10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266" r="0.75000000000000266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18918918918995"/>
          <c:y val="0.29559929981881405"/>
          <c:w val="0.25337837837837984"/>
          <c:h val="0.4717010103491692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C79-43B7-8852-46736F6014EB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C79-43B7-8852-46736F6014EB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C79-43B7-8852-46736F6014EB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C79-43B7-8852-46736F6014EB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C79-43B7-8852-46736F6014E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'D. Sonu'!$D$52:$D$56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'D. Sonu'!$E$52:$E$56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8</c:v>
                </c:pt>
                <c:pt idx="3">
                  <c:v>5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C79-43B7-8852-46736F6014E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51352509507745"/>
          <c:y val="6.2893700787401613E-2"/>
          <c:w val="0.33445962111878891"/>
          <c:h val="0.880508894721493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18918918919"/>
          <c:y val="0.29559929981881417"/>
          <c:w val="0.25337837837837995"/>
          <c:h val="0.4717010103491692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14-4A9E-A2D9-6612CA91D6E6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14-4A9E-A2D9-6612CA91D6E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'D. Sonu'!$A$61:$B$62</c:f>
              <c:strCache>
                <c:ptCount val="2"/>
                <c:pt idx="0">
                  <c:v>BAŞARILI</c:v>
                </c:pt>
                <c:pt idx="1">
                  <c:v>BAŞARISIZ</c:v>
                </c:pt>
              </c:strCache>
            </c:strRef>
          </c:cat>
          <c:val>
            <c:numRef>
              <c:f>'D. Sonu'!$E$61:$E$62</c:f>
              <c:numCache>
                <c:formatCode>General</c:formatCode>
                <c:ptCount val="2"/>
                <c:pt idx="0">
                  <c:v>14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14-4A9E-A2D9-6612CA91D6E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785664659564643"/>
          <c:y val="0.333486314210724"/>
          <c:w val="0.34829782306623425"/>
          <c:h val="0.362197725284339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289" r="0.75000000000000289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9907120743034"/>
          <c:y val="9.1503267973856245E-2"/>
          <c:w val="0.79876160990712053"/>
          <c:h val="0.594771241830065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Sınav'!$D$78:$D$82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'1. Sınav'!$E$78:$E$82</c:f>
              <c:numCache>
                <c:formatCode>General</c:formatCode>
                <c:ptCount val="5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D-48A5-BCB2-3C5F7AF18E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2834304"/>
        <c:axId val="142837632"/>
      </c:barChart>
      <c:catAx>
        <c:axId val="142834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71609663343168"/>
              <c:y val="0.840767159007084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83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83763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2.5396748007118306E-2"/>
              <c:y val="0.11465047261249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834304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266" r="0.75000000000000266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60937437871281"/>
          <c:y val="0.27319587628865982"/>
          <c:w val="0.31921874875742706"/>
          <c:h val="0.50515463917525749"/>
        </c:manualLayout>
      </c:layout>
      <c:pieChart>
        <c:varyColors val="1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95-4256-BBD0-E401C77E7163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95-4256-BBD0-E401C77E7163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E95-4256-BBD0-E401C77E7163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E95-4256-BBD0-E401C77E7163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E95-4256-BBD0-E401C77E716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 Sınav'!$D$78:$D$82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'1. Sınav'!$E$78:$E$82</c:f>
              <c:numCache>
                <c:formatCode>General</c:formatCode>
                <c:ptCount val="5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95-4256-BBD0-E401C77E716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67098971035700228"/>
          <c:y val="0.1855667061225191"/>
          <c:w val="0.27873117630207733"/>
          <c:h val="0.662402003671110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266" r="0.75000000000000266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60937437871281"/>
          <c:y val="0.27319587628865982"/>
          <c:w val="0.31921874875742717"/>
          <c:h val="0.5051546391752574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9C9-427E-B9E6-F65EFD37DEA4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9C9-427E-B9E6-F65EFD37DEA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 Sınav'!$A$87:$B$88</c:f>
              <c:strCache>
                <c:ptCount val="2"/>
                <c:pt idx="0">
                  <c:v>BAŞARILI</c:v>
                </c:pt>
                <c:pt idx="1">
                  <c:v>BAŞARISIZ</c:v>
                </c:pt>
              </c:strCache>
            </c:strRef>
          </c:cat>
          <c:val>
            <c:numRef>
              <c:f>'1. Sınav'!$E$87:$E$88</c:f>
              <c:numCache>
                <c:formatCode>General</c:formatCode>
                <c:ptCount val="2"/>
                <c:pt idx="0">
                  <c:v>14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C9-427E-B9E6-F65EFD37DEA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67518260217472859"/>
          <c:y val="0.27044253189281592"/>
          <c:w val="0.28319860017497828"/>
          <c:h val="0.439815662577061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289" r="0.75000000000000289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2. SINAV SORU ANALİZİ</a:t>
            </a:r>
          </a:p>
        </c:rich>
      </c:tx>
      <c:layout>
        <c:manualLayout>
          <c:xMode val="edge"/>
          <c:yMode val="edge"/>
          <c:x val="0.4220187906778719"/>
          <c:y val="3.87931034482758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200878409386152E-2"/>
          <c:y val="0.25000052616624746"/>
          <c:w val="0.93272264104174729"/>
          <c:h val="0.418104328243551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Sınav'!$F$5:$AS$5</c:f>
              <c:strCache>
                <c:ptCount val="40"/>
                <c:pt idx="0">
                  <c:v>1.SORU</c:v>
                </c:pt>
                <c:pt idx="1">
                  <c:v>2.SORU</c:v>
                </c:pt>
                <c:pt idx="2">
                  <c:v>3.SORU</c:v>
                </c:pt>
                <c:pt idx="3">
                  <c:v>4.SORU</c:v>
                </c:pt>
                <c:pt idx="4">
                  <c:v>5.SORU</c:v>
                </c:pt>
                <c:pt idx="5">
                  <c:v>6.SORU</c:v>
                </c:pt>
                <c:pt idx="6">
                  <c:v>7.SORU</c:v>
                </c:pt>
                <c:pt idx="7">
                  <c:v>8.SORU</c:v>
                </c:pt>
                <c:pt idx="8">
                  <c:v>9.SORU</c:v>
                </c:pt>
                <c:pt idx="9">
                  <c:v>10.SORU</c:v>
                </c:pt>
                <c:pt idx="10">
                  <c:v>11.SORU</c:v>
                </c:pt>
                <c:pt idx="11">
                  <c:v>12.SORU</c:v>
                </c:pt>
                <c:pt idx="12">
                  <c:v>13.SORU</c:v>
                </c:pt>
                <c:pt idx="13">
                  <c:v>14.SORU</c:v>
                </c:pt>
                <c:pt idx="14">
                  <c:v>15.SORU</c:v>
                </c:pt>
                <c:pt idx="15">
                  <c:v>16.SORU</c:v>
                </c:pt>
                <c:pt idx="16">
                  <c:v>17.SORU</c:v>
                </c:pt>
                <c:pt idx="17">
                  <c:v>18.SORU</c:v>
                </c:pt>
                <c:pt idx="18">
                  <c:v>19.SORU</c:v>
                </c:pt>
                <c:pt idx="19">
                  <c:v>20.SORU</c:v>
                </c:pt>
                <c:pt idx="20">
                  <c:v> 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 </c:v>
                </c:pt>
                <c:pt idx="27">
                  <c:v> </c:v>
                </c:pt>
                <c:pt idx="28">
                  <c:v> 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 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</c:strCache>
            </c:strRef>
          </c:cat>
          <c:val>
            <c:numRef>
              <c:f>'2. Sınav'!$F$55:$AS$55</c:f>
              <c:numCache>
                <c:formatCode>0.00</c:formatCode>
                <c:ptCount val="4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0</c:v>
                </c:pt>
                <c:pt idx="19">
                  <c:v>100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6-458D-849B-C418DE5D6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97920"/>
        <c:axId val="143406592"/>
      </c:barChart>
      <c:catAx>
        <c:axId val="143297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SORULAR</a:t>
                </a:r>
              </a:p>
            </c:rich>
          </c:tx>
          <c:layout>
            <c:manualLayout>
              <c:xMode val="edge"/>
              <c:yMode val="edge"/>
              <c:x val="0.50152957883231919"/>
              <c:y val="0.892243189428907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406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40659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BAŞARI YÜZDESİ</a:t>
                </a:r>
              </a:p>
            </c:rich>
          </c:tx>
          <c:layout>
            <c:manualLayout>
              <c:xMode val="edge"/>
              <c:yMode val="edge"/>
              <c:x val="1.4271153791236044E-2"/>
              <c:y val="0.301724590460675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297920"/>
        <c:crosses val="autoZero"/>
        <c:crossBetween val="between"/>
        <c:majorUnit val="10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289" r="0.75000000000000289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9907120743034"/>
          <c:y val="9.1503267973856245E-2"/>
          <c:w val="0.79876160990712053"/>
          <c:h val="0.594771241830065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Sınav'!$D$78:$D$82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'2. Sınav'!$E$78:$E$82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9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F-439A-A5DD-A097505B83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3447168"/>
        <c:axId val="143454592"/>
      </c:barChart>
      <c:catAx>
        <c:axId val="14344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71609663343168"/>
              <c:y val="0.840767159007084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454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45459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2.5396748007118306E-2"/>
              <c:y val="0.11465047261249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447168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289" r="0.75000000000000289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60937437871281"/>
          <c:y val="0.27319587628865982"/>
          <c:w val="0.31921874875742717"/>
          <c:h val="0.50515463917525749"/>
        </c:manualLayout>
      </c:layout>
      <c:pieChart>
        <c:varyColors val="1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D7E-4F42-BBA1-49D85ED719D6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D7E-4F42-BBA1-49D85ED719D6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D7E-4F42-BBA1-49D85ED719D6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D7E-4F42-BBA1-49D85ED719D6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D7E-4F42-BBA1-49D85ED719D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'2. Sınav'!$D$78:$D$82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'2. Sınav'!$E$78:$E$82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9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D7E-4F42-BBA1-49D85ED719D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67098971035700228"/>
          <c:y val="0.1855667061225191"/>
          <c:w val="0.27873117630207733"/>
          <c:h val="0.662402003671110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289" r="0.75000000000000289" t="1" header="0.5" footer="0.5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60937437871281"/>
          <c:y val="0.27319587628865982"/>
          <c:w val="0.31921874875742734"/>
          <c:h val="0.5051546391752574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419-4082-8868-6C727CBE34BA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419-4082-8868-6C727CBE34B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'2. Sınav'!$A$87:$B$88</c:f>
              <c:strCache>
                <c:ptCount val="2"/>
                <c:pt idx="0">
                  <c:v>BAŞARILI</c:v>
                </c:pt>
                <c:pt idx="1">
                  <c:v>BAŞARISIZ</c:v>
                </c:pt>
              </c:strCache>
            </c:strRef>
          </c:cat>
          <c:val>
            <c:numRef>
              <c:f>'2. Sınav'!$E$87:$E$88</c:f>
              <c:numCache>
                <c:formatCode>General</c:formatCode>
                <c:ptCount val="2"/>
                <c:pt idx="0">
                  <c:v>16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19-4082-8868-6C727CBE34B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67518260217472859"/>
          <c:y val="0.27044253189281592"/>
          <c:w val="0.28319860017497828"/>
          <c:h val="0.439815662577061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311" r="0.75000000000000311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29411764705891"/>
          <c:y val="9.0277777777777721E-2"/>
          <c:w val="0.76764705882353024"/>
          <c:h val="0.597222222222221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'D. Sonu'!$D$52:$D$56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'D. Sonu'!$E$52:$E$56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8</c:v>
                </c:pt>
                <c:pt idx="3">
                  <c:v>5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24-46CD-A632-4A8518584C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3414784"/>
        <c:axId val="146363136"/>
      </c:barChart>
      <c:catAx>
        <c:axId val="143414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61154855643029"/>
              <c:y val="0.842771945173520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6363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636313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3.2374247336730007E-2"/>
              <c:y val="0.113207932341790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414784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266" r="0.7500000000000026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Ana Sayfa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Ana Sayfa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Ana Sayfa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1.jpeg"/><Relationship Id="rId1" Type="http://schemas.openxmlformats.org/officeDocument/2006/relationships/hyperlink" Target="#'Ana Sayfa'!A1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314325</xdr:colOff>
      <xdr:row>1</xdr:row>
      <xdr:rowOff>9525</xdr:rowOff>
    </xdr:from>
    <xdr:to>
      <xdr:col>14</xdr:col>
      <xdr:colOff>285750</xdr:colOff>
      <xdr:row>7</xdr:row>
      <xdr:rowOff>9525</xdr:rowOff>
    </xdr:to>
    <xdr:pic>
      <xdr:nvPicPr>
        <xdr:cNvPr id="22569" name="Picture 67" descr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9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534275" y="238125"/>
          <a:ext cx="11906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1</xdr:row>
      <xdr:rowOff>19050</xdr:rowOff>
    </xdr:from>
    <xdr:to>
      <xdr:col>9</xdr:col>
      <xdr:colOff>76200</xdr:colOff>
      <xdr:row>3</xdr:row>
      <xdr:rowOff>104775</xdr:rowOff>
    </xdr:to>
    <xdr:pic>
      <xdr:nvPicPr>
        <xdr:cNvPr id="23593" name="Picture 4" descr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9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972300" y="180975"/>
          <a:ext cx="11906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19050</xdr:colOff>
      <xdr:row>0</xdr:row>
      <xdr:rowOff>9525</xdr:rowOff>
    </xdr:from>
    <xdr:to>
      <xdr:col>47</xdr:col>
      <xdr:colOff>476250</xdr:colOff>
      <xdr:row>5</xdr:row>
      <xdr:rowOff>66675</xdr:rowOff>
    </xdr:to>
    <xdr:pic>
      <xdr:nvPicPr>
        <xdr:cNvPr id="24617" name="Picture 3" descr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9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048750" y="9525"/>
          <a:ext cx="10668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9525</xdr:rowOff>
    </xdr:from>
    <xdr:to>
      <xdr:col>47</xdr:col>
      <xdr:colOff>0</xdr:colOff>
      <xdr:row>73</xdr:row>
      <xdr:rowOff>114300</xdr:rowOff>
    </xdr:to>
    <xdr:graphicFrame macro="">
      <xdr:nvGraphicFramePr>
        <xdr:cNvPr id="25761" name="Chart 1">
          <a:extLst>
            <a:ext uri="{FF2B5EF4-FFF2-40B4-BE49-F238E27FC236}">
              <a16:creationId xmlns:a16="http://schemas.microsoft.com/office/drawing/2014/main" id="{00000000-0008-0000-0400-0000A16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76</xdr:row>
      <xdr:rowOff>0</xdr:rowOff>
    </xdr:from>
    <xdr:to>
      <xdr:col>31</xdr:col>
      <xdr:colOff>0</xdr:colOff>
      <xdr:row>85</xdr:row>
      <xdr:rowOff>0</xdr:rowOff>
    </xdr:to>
    <xdr:graphicFrame macro="">
      <xdr:nvGraphicFramePr>
        <xdr:cNvPr id="25762" name="Chart 11">
          <a:extLst>
            <a:ext uri="{FF2B5EF4-FFF2-40B4-BE49-F238E27FC236}">
              <a16:creationId xmlns:a16="http://schemas.microsoft.com/office/drawing/2014/main" id="{00000000-0008-0000-0400-0000A26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0</xdr:colOff>
      <xdr:row>75</xdr:row>
      <xdr:rowOff>152400</xdr:rowOff>
    </xdr:from>
    <xdr:to>
      <xdr:col>47</xdr:col>
      <xdr:colOff>0</xdr:colOff>
      <xdr:row>84</xdr:row>
      <xdr:rowOff>152400</xdr:rowOff>
    </xdr:to>
    <xdr:graphicFrame macro="">
      <xdr:nvGraphicFramePr>
        <xdr:cNvPr id="25763" name="Chart 12">
          <a:extLst>
            <a:ext uri="{FF2B5EF4-FFF2-40B4-BE49-F238E27FC236}">
              <a16:creationId xmlns:a16="http://schemas.microsoft.com/office/drawing/2014/main" id="{00000000-0008-0000-0400-0000A36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89</xdr:row>
      <xdr:rowOff>152400</xdr:rowOff>
    </xdr:from>
    <xdr:to>
      <xdr:col>11</xdr:col>
      <xdr:colOff>0</xdr:colOff>
      <xdr:row>94</xdr:row>
      <xdr:rowOff>161925</xdr:rowOff>
    </xdr:to>
    <xdr:graphicFrame macro="">
      <xdr:nvGraphicFramePr>
        <xdr:cNvPr id="25764" name="Chart 12">
          <a:extLst>
            <a:ext uri="{FF2B5EF4-FFF2-40B4-BE49-F238E27FC236}">
              <a16:creationId xmlns:a16="http://schemas.microsoft.com/office/drawing/2014/main" id="{00000000-0008-0000-0400-0000A46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9525</xdr:rowOff>
    </xdr:from>
    <xdr:to>
      <xdr:col>47</xdr:col>
      <xdr:colOff>0</xdr:colOff>
      <xdr:row>73</xdr:row>
      <xdr:rowOff>114300</xdr:rowOff>
    </xdr:to>
    <xdr:graphicFrame macro="">
      <xdr:nvGraphicFramePr>
        <xdr:cNvPr id="30881" name="Chart 1">
          <a:extLst>
            <a:ext uri="{FF2B5EF4-FFF2-40B4-BE49-F238E27FC236}">
              <a16:creationId xmlns:a16="http://schemas.microsoft.com/office/drawing/2014/main" id="{00000000-0008-0000-0500-0000A1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75</xdr:row>
      <xdr:rowOff>161925</xdr:rowOff>
    </xdr:from>
    <xdr:to>
      <xdr:col>31</xdr:col>
      <xdr:colOff>0</xdr:colOff>
      <xdr:row>84</xdr:row>
      <xdr:rowOff>161925</xdr:rowOff>
    </xdr:to>
    <xdr:graphicFrame macro="">
      <xdr:nvGraphicFramePr>
        <xdr:cNvPr id="30882" name="Chart 11">
          <a:extLst>
            <a:ext uri="{FF2B5EF4-FFF2-40B4-BE49-F238E27FC236}">
              <a16:creationId xmlns:a16="http://schemas.microsoft.com/office/drawing/2014/main" id="{00000000-0008-0000-0500-0000A2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0</xdr:colOff>
      <xdr:row>75</xdr:row>
      <xdr:rowOff>152400</xdr:rowOff>
    </xdr:from>
    <xdr:to>
      <xdr:col>47</xdr:col>
      <xdr:colOff>0</xdr:colOff>
      <xdr:row>84</xdr:row>
      <xdr:rowOff>152400</xdr:rowOff>
    </xdr:to>
    <xdr:graphicFrame macro="">
      <xdr:nvGraphicFramePr>
        <xdr:cNvPr id="30883" name="Chart 12">
          <a:extLst>
            <a:ext uri="{FF2B5EF4-FFF2-40B4-BE49-F238E27FC236}">
              <a16:creationId xmlns:a16="http://schemas.microsoft.com/office/drawing/2014/main" id="{00000000-0008-0000-0500-0000A3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89</xdr:row>
      <xdr:rowOff>152400</xdr:rowOff>
    </xdr:from>
    <xdr:to>
      <xdr:col>11</xdr:col>
      <xdr:colOff>0</xdr:colOff>
      <xdr:row>94</xdr:row>
      <xdr:rowOff>161925</xdr:rowOff>
    </xdr:to>
    <xdr:graphicFrame macro="">
      <xdr:nvGraphicFramePr>
        <xdr:cNvPr id="30884" name="Chart 12">
          <a:extLst>
            <a:ext uri="{FF2B5EF4-FFF2-40B4-BE49-F238E27FC236}">
              <a16:creationId xmlns:a16="http://schemas.microsoft.com/office/drawing/2014/main" id="{00000000-0008-0000-0500-0000A4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47625</xdr:colOff>
      <xdr:row>0</xdr:row>
      <xdr:rowOff>0</xdr:rowOff>
    </xdr:from>
    <xdr:to>
      <xdr:col>20</xdr:col>
      <xdr:colOff>19050</xdr:colOff>
      <xdr:row>4</xdr:row>
      <xdr:rowOff>85725</xdr:rowOff>
    </xdr:to>
    <xdr:pic>
      <xdr:nvPicPr>
        <xdr:cNvPr id="41121" name="Picture 2" descr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A1A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858250" y="0"/>
          <a:ext cx="11906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50</xdr:row>
      <xdr:rowOff>152400</xdr:rowOff>
    </xdr:from>
    <xdr:to>
      <xdr:col>13</xdr:col>
      <xdr:colOff>0</xdr:colOff>
      <xdr:row>59</xdr:row>
      <xdr:rowOff>66675</xdr:rowOff>
    </xdr:to>
    <xdr:graphicFrame macro="">
      <xdr:nvGraphicFramePr>
        <xdr:cNvPr id="41122" name="Chart 9">
          <a:extLst>
            <a:ext uri="{FF2B5EF4-FFF2-40B4-BE49-F238E27FC236}">
              <a16:creationId xmlns:a16="http://schemas.microsoft.com/office/drawing/2014/main" id="{00000000-0008-0000-0600-0000A2A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866775</xdr:colOff>
      <xdr:row>50</xdr:row>
      <xdr:rowOff>152400</xdr:rowOff>
    </xdr:from>
    <xdr:to>
      <xdr:col>18</xdr:col>
      <xdr:colOff>0</xdr:colOff>
      <xdr:row>59</xdr:row>
      <xdr:rowOff>66675</xdr:rowOff>
    </xdr:to>
    <xdr:graphicFrame macro="">
      <xdr:nvGraphicFramePr>
        <xdr:cNvPr id="41123" name="Chart 11">
          <a:extLst>
            <a:ext uri="{FF2B5EF4-FFF2-40B4-BE49-F238E27FC236}">
              <a16:creationId xmlns:a16="http://schemas.microsoft.com/office/drawing/2014/main" id="{00000000-0008-0000-0600-0000A3A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65</xdr:row>
      <xdr:rowOff>9525</xdr:rowOff>
    </xdr:from>
    <xdr:to>
      <xdr:col>8</xdr:col>
      <xdr:colOff>0</xdr:colOff>
      <xdr:row>71</xdr:row>
      <xdr:rowOff>9525</xdr:rowOff>
    </xdr:to>
    <xdr:graphicFrame macro="">
      <xdr:nvGraphicFramePr>
        <xdr:cNvPr id="41124" name="Chart 11">
          <a:extLst>
            <a:ext uri="{FF2B5EF4-FFF2-40B4-BE49-F238E27FC236}">
              <a16:creationId xmlns:a16="http://schemas.microsoft.com/office/drawing/2014/main" id="{00000000-0008-0000-0600-0000A4A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/>
          </a:outerShdw>
        </a:effectLst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/>
          </a:outerShdw>
        </a:effectLst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9"/>
  </sheetPr>
  <dimension ref="A1:Y33"/>
  <sheetViews>
    <sheetView topLeftCell="A4" workbookViewId="0">
      <selection activeCell="C23" sqref="C23:T24"/>
    </sheetView>
  </sheetViews>
  <sheetFormatPr defaultRowHeight="12.75" x14ac:dyDescent="0.2"/>
  <cols>
    <col min="1" max="1" width="10.5703125" style="4" customWidth="1"/>
    <col min="2" max="21" width="4.28515625" style="4" customWidth="1"/>
    <col min="22" max="16384" width="9.140625" style="4"/>
  </cols>
  <sheetData>
    <row r="1" spans="1:21" ht="13.5" thickBot="1" x14ac:dyDescent="0.25"/>
    <row r="2" spans="1:21" s="119" customFormat="1" ht="12" customHeight="1" thickTop="1" x14ac:dyDescent="0.2">
      <c r="B2" s="8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2"/>
    </row>
    <row r="3" spans="1:21" ht="13.5" customHeight="1" x14ac:dyDescent="0.2">
      <c r="A3" s="2"/>
      <c r="B3" s="83"/>
      <c r="C3" s="165" t="s">
        <v>3</v>
      </c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7"/>
      <c r="U3" s="84"/>
    </row>
    <row r="4" spans="1:21" ht="18.75" customHeight="1" x14ac:dyDescent="0.2">
      <c r="A4" s="2"/>
      <c r="B4" s="83"/>
      <c r="C4" s="168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70"/>
      <c r="U4" s="85"/>
    </row>
    <row r="5" spans="1:21" ht="50.45" customHeight="1" thickBot="1" x14ac:dyDescent="0.25">
      <c r="A5" s="2"/>
      <c r="B5" s="86"/>
      <c r="C5" s="186" t="s">
        <v>82</v>
      </c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87"/>
    </row>
    <row r="6" spans="1:21" ht="12" customHeight="1" thickTop="1" thickBot="1" x14ac:dyDescent="0.25">
      <c r="A6" s="2"/>
      <c r="B6" s="88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90"/>
    </row>
    <row r="7" spans="1:21" ht="12" customHeight="1" thickTop="1" x14ac:dyDescent="0.2">
      <c r="A7" s="2"/>
      <c r="B7" s="91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3"/>
    </row>
    <row r="8" spans="1:21" ht="12" customHeight="1" x14ac:dyDescent="0.2">
      <c r="A8" s="2"/>
      <c r="B8" s="83"/>
      <c r="C8" s="180" t="s">
        <v>44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2"/>
      <c r="U8" s="85"/>
    </row>
    <row r="9" spans="1:21" ht="24" customHeight="1" x14ac:dyDescent="0.2">
      <c r="A9" s="2"/>
      <c r="B9" s="83"/>
      <c r="C9" s="183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5"/>
      <c r="U9" s="85"/>
    </row>
    <row r="10" spans="1:21" x14ac:dyDescent="0.2">
      <c r="A10" s="2"/>
      <c r="B10" s="83"/>
      <c r="C10" s="88"/>
      <c r="D10" s="88"/>
      <c r="E10" s="88"/>
      <c r="F10" s="94"/>
      <c r="Q10" s="94"/>
      <c r="R10" s="95"/>
      <c r="S10" s="95"/>
      <c r="T10" s="95"/>
      <c r="U10" s="96"/>
    </row>
    <row r="11" spans="1:21" ht="18" customHeight="1" x14ac:dyDescent="0.2">
      <c r="A11" s="2"/>
      <c r="B11" s="83"/>
      <c r="C11" s="201" t="s">
        <v>21</v>
      </c>
      <c r="D11" s="202"/>
      <c r="E11" s="202"/>
      <c r="F11" s="203"/>
      <c r="J11" s="159" t="s">
        <v>5</v>
      </c>
      <c r="K11" s="160"/>
      <c r="L11" s="160"/>
      <c r="M11" s="161"/>
      <c r="Q11" s="194" t="s">
        <v>20</v>
      </c>
      <c r="R11" s="195"/>
      <c r="S11" s="195"/>
      <c r="T11" s="196"/>
      <c r="U11" s="96"/>
    </row>
    <row r="12" spans="1:21" ht="18" customHeight="1" x14ac:dyDescent="0.2">
      <c r="A12" s="2"/>
      <c r="B12" s="83"/>
      <c r="C12" s="204"/>
      <c r="D12" s="205"/>
      <c r="E12" s="205"/>
      <c r="F12" s="206"/>
      <c r="J12" s="162"/>
      <c r="K12" s="163"/>
      <c r="L12" s="163"/>
      <c r="M12" s="164"/>
      <c r="Q12" s="197"/>
      <c r="R12" s="198"/>
      <c r="S12" s="198"/>
      <c r="T12" s="199"/>
      <c r="U12" s="96"/>
    </row>
    <row r="13" spans="1:21" ht="18" customHeight="1" thickBot="1" x14ac:dyDescent="0.25">
      <c r="B13" s="97"/>
      <c r="C13" s="98"/>
      <c r="D13" s="98"/>
      <c r="E13" s="98"/>
      <c r="F13" s="98"/>
      <c r="G13" s="99"/>
      <c r="H13" s="98"/>
      <c r="I13" s="98"/>
      <c r="J13" s="98"/>
      <c r="K13" s="99"/>
      <c r="L13" s="100"/>
      <c r="M13" s="100"/>
      <c r="N13" s="100"/>
      <c r="O13" s="100"/>
      <c r="P13" s="100"/>
      <c r="Q13" s="98"/>
      <c r="R13" s="98"/>
      <c r="S13" s="98"/>
      <c r="T13" s="98"/>
      <c r="U13" s="101"/>
    </row>
    <row r="14" spans="1:21" ht="18" customHeight="1" thickTop="1" thickBot="1" x14ac:dyDescent="0.25">
      <c r="B14" s="94"/>
      <c r="C14" s="102"/>
      <c r="D14" s="102"/>
      <c r="E14" s="102"/>
      <c r="F14" s="102"/>
      <c r="G14" s="94"/>
      <c r="H14" s="102"/>
      <c r="I14" s="102"/>
      <c r="J14" s="102"/>
      <c r="K14" s="94"/>
      <c r="Q14" s="102"/>
      <c r="R14" s="102"/>
      <c r="S14" s="102"/>
      <c r="T14" s="102"/>
      <c r="U14" s="94"/>
    </row>
    <row r="15" spans="1:21" ht="18" customHeight="1" thickTop="1" x14ac:dyDescent="0.2">
      <c r="A15" s="2"/>
      <c r="B15" s="91"/>
      <c r="C15" s="103"/>
      <c r="D15" s="103"/>
      <c r="E15" s="103"/>
      <c r="F15" s="103"/>
      <c r="G15" s="104"/>
      <c r="H15" s="104"/>
      <c r="I15" s="104"/>
      <c r="J15" s="104"/>
      <c r="K15" s="104"/>
      <c r="L15" s="105"/>
      <c r="M15" s="105"/>
      <c r="N15" s="105"/>
      <c r="O15" s="105"/>
      <c r="P15" s="105"/>
      <c r="Q15" s="103"/>
      <c r="R15" s="106"/>
      <c r="S15" s="103"/>
      <c r="T15" s="103"/>
      <c r="U15" s="107"/>
    </row>
    <row r="16" spans="1:21" ht="23.25" customHeight="1" x14ac:dyDescent="0.2">
      <c r="A16" s="2"/>
      <c r="B16" s="108"/>
      <c r="C16" s="177" t="s">
        <v>42</v>
      </c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9"/>
      <c r="U16" s="109"/>
    </row>
    <row r="17" spans="1:25" ht="15" x14ac:dyDescent="0.2">
      <c r="A17" s="2"/>
      <c r="B17" s="110"/>
      <c r="C17" s="111"/>
      <c r="D17" s="111"/>
      <c r="E17" s="111"/>
      <c r="F17" s="94"/>
      <c r="G17" s="112"/>
      <c r="H17" s="112"/>
      <c r="I17" s="112"/>
      <c r="J17" s="94"/>
      <c r="K17" s="113"/>
      <c r="L17" s="94"/>
      <c r="M17" s="94"/>
      <c r="N17" s="94"/>
      <c r="O17" s="94"/>
      <c r="P17" s="94"/>
      <c r="Q17" s="94"/>
      <c r="R17" s="94"/>
      <c r="S17" s="94"/>
      <c r="T17" s="94"/>
      <c r="U17" s="96"/>
    </row>
    <row r="18" spans="1:25" ht="18" customHeight="1" x14ac:dyDescent="0.2">
      <c r="A18" s="2"/>
      <c r="B18" s="110"/>
      <c r="C18" s="188" t="s">
        <v>18</v>
      </c>
      <c r="D18" s="189"/>
      <c r="E18" s="189"/>
      <c r="F18" s="190"/>
      <c r="G18" s="112"/>
      <c r="H18" s="112"/>
      <c r="I18" s="112"/>
      <c r="J18" s="200"/>
      <c r="K18" s="200"/>
      <c r="L18" s="200"/>
      <c r="M18" s="200"/>
      <c r="N18" s="94"/>
      <c r="O18" s="94"/>
      <c r="P18" s="94"/>
      <c r="Q18" s="188" t="s">
        <v>19</v>
      </c>
      <c r="R18" s="189"/>
      <c r="S18" s="189"/>
      <c r="T18" s="190"/>
      <c r="U18" s="96"/>
    </row>
    <row r="19" spans="1:25" ht="18" customHeight="1" x14ac:dyDescent="0.2">
      <c r="A19" s="2"/>
      <c r="B19" s="110"/>
      <c r="C19" s="191"/>
      <c r="D19" s="192"/>
      <c r="E19" s="192"/>
      <c r="F19" s="193"/>
      <c r="G19" s="112"/>
      <c r="H19" s="112"/>
      <c r="I19" s="112"/>
      <c r="J19" s="200"/>
      <c r="K19" s="200"/>
      <c r="L19" s="200"/>
      <c r="M19" s="200"/>
      <c r="N19" s="94"/>
      <c r="O19" s="94"/>
      <c r="Q19" s="191"/>
      <c r="R19" s="192"/>
      <c r="S19" s="192"/>
      <c r="T19" s="193"/>
      <c r="U19" s="96"/>
    </row>
    <row r="20" spans="1:25" ht="16.5" customHeight="1" thickBot="1" x14ac:dyDescent="0.25">
      <c r="A20" s="2"/>
      <c r="B20" s="114"/>
      <c r="C20" s="100"/>
      <c r="D20" s="100"/>
      <c r="E20" s="99"/>
      <c r="F20" s="99"/>
      <c r="G20" s="99"/>
      <c r="H20" s="99"/>
      <c r="I20" s="99"/>
      <c r="J20" s="99"/>
      <c r="K20" s="99"/>
      <c r="L20" s="99"/>
      <c r="M20" s="99"/>
      <c r="N20" s="100"/>
      <c r="O20" s="100"/>
      <c r="P20" s="100"/>
      <c r="Q20" s="99"/>
      <c r="R20" s="99"/>
      <c r="S20" s="99"/>
      <c r="T20" s="99"/>
      <c r="U20" s="101"/>
    </row>
    <row r="21" spans="1:25" ht="16.5" customHeight="1" thickTop="1" thickBot="1" x14ac:dyDescent="0.25">
      <c r="A21" s="2"/>
      <c r="E21" s="94"/>
      <c r="F21" s="94"/>
      <c r="G21" s="94"/>
      <c r="H21" s="94"/>
      <c r="I21" s="94"/>
      <c r="J21" s="94"/>
      <c r="K21" s="94"/>
      <c r="L21" s="94"/>
      <c r="M21" s="94"/>
      <c r="Q21" s="94"/>
      <c r="R21" s="94"/>
      <c r="S21" s="94"/>
      <c r="T21" s="94"/>
      <c r="U21" s="94"/>
    </row>
    <row r="22" spans="1:25" ht="14.25" customHeight="1" thickTop="1" x14ac:dyDescent="0.2">
      <c r="A22" s="2"/>
      <c r="B22" s="115"/>
      <c r="C22" s="105"/>
      <c r="D22" s="105"/>
      <c r="E22" s="104"/>
      <c r="F22" s="104"/>
      <c r="G22" s="104"/>
      <c r="H22" s="104"/>
      <c r="I22" s="104"/>
      <c r="J22" s="104"/>
      <c r="K22" s="104"/>
      <c r="L22" s="104"/>
      <c r="M22" s="104"/>
      <c r="N22" s="105"/>
      <c r="O22" s="105"/>
      <c r="P22" s="105"/>
      <c r="Q22" s="104"/>
      <c r="R22" s="104"/>
      <c r="S22" s="104"/>
      <c r="T22" s="104"/>
      <c r="U22" s="116"/>
    </row>
    <row r="23" spans="1:25" ht="12.75" customHeight="1" x14ac:dyDescent="0.2">
      <c r="A23" s="2"/>
      <c r="B23" s="83"/>
      <c r="C23" s="171" t="s">
        <v>41</v>
      </c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84"/>
    </row>
    <row r="24" spans="1:25" ht="12.75" customHeight="1" x14ac:dyDescent="0.2">
      <c r="A24" s="2"/>
      <c r="B24" s="83"/>
      <c r="C24" s="174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6"/>
      <c r="U24" s="84"/>
      <c r="Y24" s="120"/>
    </row>
    <row r="25" spans="1:25" ht="18" customHeight="1" thickBot="1" x14ac:dyDescent="0.25">
      <c r="A25" s="2"/>
      <c r="B25" s="86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8"/>
    </row>
    <row r="26" spans="1:25" ht="13.5" thickTop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5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</sheetData>
  <sheetProtection password="EE27" sheet="1" objects="1" scenarios="1"/>
  <customSheetViews>
    <customSheetView guid="{8BC01FE4-ABF5-4F53-8966-3A35BF8229A0}">
      <selection activeCell="C23" sqref="C23:T24"/>
      <pageMargins left="0.78740157480314965" right="0.78740157480314965" top="0.78740157480314965" bottom="0.78740157480314965" header="0.59055118110236227" footer="0.59055118110236227"/>
      <pageSetup paperSize="9" orientation="portrait" r:id="rId1"/>
      <headerFooter alignWithMargins="0"/>
    </customSheetView>
  </customSheetViews>
  <mergeCells count="11">
    <mergeCell ref="J11:M12"/>
    <mergeCell ref="C3:T4"/>
    <mergeCell ref="C23:T24"/>
    <mergeCell ref="C16:T16"/>
    <mergeCell ref="C8:T9"/>
    <mergeCell ref="C5:T5"/>
    <mergeCell ref="Q18:T19"/>
    <mergeCell ref="Q11:T12"/>
    <mergeCell ref="J18:M19"/>
    <mergeCell ref="C18:F19"/>
    <mergeCell ref="C11:F12"/>
  </mergeCells>
  <phoneticPr fontId="2" type="noConversion"/>
  <hyperlinks>
    <hyperlink ref="D23:S24" location="'D. Sonu'!A1" display="DÖNEM SONU NOT ÇİZELGESİ" xr:uid="{00000000-0004-0000-0000-000000000000}"/>
    <hyperlink ref="C11:E12" location="'K. Bilgiler'!A1" display="KİŞİSEL BİLGİLER " xr:uid="{00000000-0004-0000-0000-000001000000}"/>
    <hyperlink ref="Q11" location="'NOT Baremi'!A1" display="NOT BAREMİ" xr:uid="{00000000-0004-0000-0000-000002000000}"/>
    <hyperlink ref="J11:M12" location="'S. Listesi'!A1" display="SINIF LİSTESİ" xr:uid="{00000000-0004-0000-0000-000003000000}"/>
    <hyperlink ref="C23:T24" location="'D. Sonu'!A1" display="DÖNEM SONU NOT ANALİZİ - NOT ÇİZELGESİ" xr:uid="{00000000-0004-0000-0000-000004000000}"/>
    <hyperlink ref="C18:F19" location="'1. Sınav'!A1" display="1.SINAV" xr:uid="{00000000-0004-0000-0000-000005000000}"/>
    <hyperlink ref="Q18:T19" location="'2. Sınav'!A1" display="2.SINAV" xr:uid="{00000000-0004-0000-0000-000006000000}"/>
  </hyperlinks>
  <pageMargins left="0.78740157480314965" right="0.78740157480314965" top="0.93" bottom="0.78740157480314965" header="0.59055118110236227" footer="0.59055118110236227"/>
  <pageSetup paperSize="9" orientation="portrait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P50"/>
  <sheetViews>
    <sheetView topLeftCell="A4" workbookViewId="0">
      <selection activeCell="H16" sqref="H16:L17"/>
    </sheetView>
  </sheetViews>
  <sheetFormatPr defaultRowHeight="12.75" x14ac:dyDescent="0.2"/>
  <cols>
    <col min="1" max="3" width="8.7109375" style="4" customWidth="1"/>
    <col min="4" max="4" width="9.28515625" style="4" customWidth="1"/>
    <col min="5" max="11" width="8.42578125" style="4" customWidth="1"/>
    <col min="12" max="12" width="13.85546875" style="4" customWidth="1"/>
    <col min="13" max="16384" width="9.140625" style="4"/>
  </cols>
  <sheetData>
    <row r="1" spans="1:16" ht="18" customHeight="1" x14ac:dyDescent="0.2">
      <c r="A1" s="2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2"/>
      <c r="N1" s="2"/>
      <c r="O1" s="2"/>
      <c r="P1" s="2"/>
    </row>
    <row r="2" spans="1:16" ht="9" customHeight="1" x14ac:dyDescent="0.2">
      <c r="A2" s="2"/>
      <c r="B2" s="2"/>
      <c r="C2" s="2"/>
      <c r="D2" s="3"/>
      <c r="E2" s="209" t="s">
        <v>4</v>
      </c>
      <c r="F2" s="210"/>
      <c r="G2" s="210"/>
      <c r="H2" s="210"/>
      <c r="I2" s="210"/>
      <c r="J2" s="210"/>
      <c r="K2" s="210"/>
      <c r="L2" s="211"/>
      <c r="M2" s="3"/>
      <c r="N2" s="2"/>
      <c r="O2" s="2"/>
      <c r="P2" s="2"/>
    </row>
    <row r="3" spans="1:16" ht="6.75" customHeight="1" x14ac:dyDescent="0.2">
      <c r="A3" s="2"/>
      <c r="B3" s="2"/>
      <c r="C3" s="2"/>
      <c r="D3" s="3"/>
      <c r="E3" s="212"/>
      <c r="F3" s="213"/>
      <c r="G3" s="213"/>
      <c r="H3" s="213"/>
      <c r="I3" s="213"/>
      <c r="J3" s="213"/>
      <c r="K3" s="213"/>
      <c r="L3" s="214"/>
      <c r="M3" s="3"/>
      <c r="N3" s="2"/>
      <c r="O3" s="2"/>
      <c r="P3" s="2"/>
    </row>
    <row r="4" spans="1:16" ht="18" customHeight="1" x14ac:dyDescent="0.2">
      <c r="A4" s="2"/>
      <c r="B4" s="2"/>
      <c r="C4" s="2"/>
      <c r="D4" s="3"/>
      <c r="E4" s="215"/>
      <c r="F4" s="216"/>
      <c r="G4" s="216"/>
      <c r="H4" s="216"/>
      <c r="I4" s="216"/>
      <c r="J4" s="216"/>
      <c r="K4" s="216"/>
      <c r="L4" s="217"/>
      <c r="M4" s="3"/>
      <c r="N4" s="2"/>
      <c r="O4" s="2"/>
      <c r="P4" s="2"/>
    </row>
    <row r="5" spans="1:16" ht="18" customHeight="1" x14ac:dyDescent="0.2">
      <c r="A5" s="2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2"/>
      <c r="O5" s="2"/>
      <c r="P5" s="2"/>
    </row>
    <row r="6" spans="1:16" ht="14.1" customHeight="1" x14ac:dyDescent="0.2">
      <c r="A6" s="2"/>
      <c r="B6" s="2"/>
      <c r="C6" s="2"/>
      <c r="D6" s="3"/>
      <c r="E6" s="207" t="s">
        <v>6</v>
      </c>
      <c r="F6" s="207"/>
      <c r="G6" s="207"/>
      <c r="H6" s="208" t="s">
        <v>99</v>
      </c>
      <c r="I6" s="208"/>
      <c r="J6" s="208"/>
      <c r="K6" s="208"/>
      <c r="L6" s="208"/>
      <c r="M6" s="3"/>
      <c r="N6" s="2"/>
      <c r="O6" s="2"/>
      <c r="P6" s="2"/>
    </row>
    <row r="7" spans="1:16" ht="14.1" customHeight="1" x14ac:dyDescent="0.2">
      <c r="A7" s="2"/>
      <c r="B7" s="2"/>
      <c r="C7" s="2"/>
      <c r="D7" s="3"/>
      <c r="E7" s="207"/>
      <c r="F7" s="207"/>
      <c r="G7" s="207"/>
      <c r="H7" s="208"/>
      <c r="I7" s="208"/>
      <c r="J7" s="208"/>
      <c r="K7" s="208"/>
      <c r="L7" s="208"/>
      <c r="M7" s="3"/>
      <c r="N7" s="2"/>
      <c r="O7" s="2"/>
      <c r="P7" s="2"/>
    </row>
    <row r="8" spans="1:16" ht="14.1" customHeight="1" x14ac:dyDescent="0.2">
      <c r="A8" s="2"/>
      <c r="B8" s="2"/>
      <c r="C8" s="2"/>
      <c r="D8" s="3"/>
      <c r="E8" s="207" t="s">
        <v>7</v>
      </c>
      <c r="F8" s="207"/>
      <c r="G8" s="207"/>
      <c r="H8" s="208" t="s">
        <v>104</v>
      </c>
      <c r="I8" s="208"/>
      <c r="J8" s="208"/>
      <c r="K8" s="208"/>
      <c r="L8" s="208"/>
      <c r="M8" s="3"/>
      <c r="N8" s="2"/>
      <c r="O8" s="2"/>
      <c r="P8" s="2"/>
    </row>
    <row r="9" spans="1:16" ht="14.1" customHeight="1" x14ac:dyDescent="0.2">
      <c r="A9" s="2"/>
      <c r="B9" s="2"/>
      <c r="C9" s="2"/>
      <c r="D9" s="3"/>
      <c r="E9" s="207"/>
      <c r="F9" s="207"/>
      <c r="G9" s="207"/>
      <c r="H9" s="208"/>
      <c r="I9" s="208"/>
      <c r="J9" s="208"/>
      <c r="K9" s="208"/>
      <c r="L9" s="208"/>
      <c r="M9" s="3"/>
      <c r="N9" s="2"/>
      <c r="O9" s="2"/>
      <c r="P9" s="2"/>
    </row>
    <row r="10" spans="1:16" ht="14.1" customHeight="1" x14ac:dyDescent="0.2">
      <c r="A10" s="2"/>
      <c r="B10" s="2"/>
      <c r="C10" s="2"/>
      <c r="D10" s="3"/>
      <c r="E10" s="207" t="s">
        <v>8</v>
      </c>
      <c r="F10" s="207"/>
      <c r="G10" s="207"/>
      <c r="H10" s="208">
        <v>9</v>
      </c>
      <c r="I10" s="208"/>
      <c r="J10" s="208"/>
      <c r="K10" s="208"/>
      <c r="L10" s="208"/>
      <c r="M10" s="3"/>
      <c r="N10" s="2"/>
      <c r="O10" s="2"/>
      <c r="P10" s="2"/>
    </row>
    <row r="11" spans="1:16" ht="14.1" customHeight="1" x14ac:dyDescent="0.2">
      <c r="A11" s="2"/>
      <c r="B11" s="2"/>
      <c r="C11" s="2"/>
      <c r="D11" s="3"/>
      <c r="E11" s="207"/>
      <c r="F11" s="207"/>
      <c r="G11" s="207"/>
      <c r="H11" s="208"/>
      <c r="I11" s="208"/>
      <c r="J11" s="208"/>
      <c r="K11" s="208"/>
      <c r="L11" s="208"/>
      <c r="M11" s="3"/>
      <c r="N11" s="2"/>
      <c r="O11" s="2"/>
      <c r="P11" s="2"/>
    </row>
    <row r="12" spans="1:16" ht="14.1" customHeight="1" x14ac:dyDescent="0.2">
      <c r="A12" s="2"/>
      <c r="B12" s="2"/>
      <c r="C12" s="2"/>
      <c r="D12" s="3"/>
      <c r="E12" s="207" t="s">
        <v>9</v>
      </c>
      <c r="F12" s="207"/>
      <c r="G12" s="207"/>
      <c r="H12" s="208" t="s">
        <v>105</v>
      </c>
      <c r="I12" s="208"/>
      <c r="J12" s="208"/>
      <c r="K12" s="208"/>
      <c r="L12" s="208"/>
      <c r="M12" s="3"/>
      <c r="N12" s="2"/>
      <c r="O12" s="2"/>
      <c r="P12" s="2"/>
    </row>
    <row r="13" spans="1:16" ht="14.1" customHeight="1" x14ac:dyDescent="0.2">
      <c r="A13" s="2"/>
      <c r="B13" s="2"/>
      <c r="C13" s="2"/>
      <c r="D13" s="3"/>
      <c r="E13" s="207"/>
      <c r="F13" s="207"/>
      <c r="G13" s="207"/>
      <c r="H13" s="208"/>
      <c r="I13" s="208"/>
      <c r="J13" s="208"/>
      <c r="K13" s="208"/>
      <c r="L13" s="208"/>
      <c r="M13" s="3"/>
      <c r="N13" s="2"/>
      <c r="O13" s="2"/>
      <c r="P13" s="2"/>
    </row>
    <row r="14" spans="1:16" ht="14.1" customHeight="1" x14ac:dyDescent="0.2">
      <c r="A14" s="2"/>
      <c r="B14" s="2"/>
      <c r="C14" s="2"/>
      <c r="D14" s="3"/>
      <c r="E14" s="207" t="s">
        <v>10</v>
      </c>
      <c r="F14" s="207"/>
      <c r="G14" s="207"/>
      <c r="H14" s="208" t="s">
        <v>100</v>
      </c>
      <c r="I14" s="208"/>
      <c r="J14" s="208"/>
      <c r="K14" s="208"/>
      <c r="L14" s="208"/>
      <c r="M14" s="3"/>
      <c r="N14" s="2"/>
      <c r="O14" s="2"/>
      <c r="P14" s="2"/>
    </row>
    <row r="15" spans="1:16" ht="14.1" customHeight="1" x14ac:dyDescent="0.2">
      <c r="A15" s="2"/>
      <c r="B15" s="2"/>
      <c r="C15" s="2"/>
      <c r="D15" s="3"/>
      <c r="E15" s="207"/>
      <c r="F15" s="207"/>
      <c r="G15" s="207"/>
      <c r="H15" s="208"/>
      <c r="I15" s="208"/>
      <c r="J15" s="208"/>
      <c r="K15" s="208"/>
      <c r="L15" s="208"/>
      <c r="M15" s="3"/>
      <c r="N15" s="2"/>
      <c r="O15" s="2"/>
      <c r="P15" s="2"/>
    </row>
    <row r="16" spans="1:16" ht="14.1" customHeight="1" x14ac:dyDescent="0.2">
      <c r="A16" s="2"/>
      <c r="B16" s="2"/>
      <c r="C16" s="2"/>
      <c r="D16" s="3"/>
      <c r="E16" s="207" t="s">
        <v>11</v>
      </c>
      <c r="F16" s="207"/>
      <c r="G16" s="207"/>
      <c r="H16" s="208">
        <v>2</v>
      </c>
      <c r="I16" s="208"/>
      <c r="J16" s="208"/>
      <c r="K16" s="208"/>
      <c r="L16" s="208"/>
      <c r="M16" s="3"/>
      <c r="N16" s="2"/>
      <c r="O16" s="2"/>
      <c r="P16" s="2"/>
    </row>
    <row r="17" spans="1:16" ht="14.1" customHeight="1" x14ac:dyDescent="0.2">
      <c r="A17" s="2"/>
      <c r="B17" s="2"/>
      <c r="C17" s="2"/>
      <c r="D17" s="3"/>
      <c r="E17" s="207"/>
      <c r="F17" s="207"/>
      <c r="G17" s="207"/>
      <c r="H17" s="208"/>
      <c r="I17" s="208"/>
      <c r="J17" s="208"/>
      <c r="K17" s="208"/>
      <c r="L17" s="208"/>
      <c r="M17" s="3"/>
      <c r="N17" s="2"/>
      <c r="O17" s="2"/>
      <c r="P17" s="2"/>
    </row>
    <row r="18" spans="1:16" ht="14.1" customHeight="1" x14ac:dyDescent="0.2">
      <c r="A18" s="2"/>
      <c r="B18" s="2"/>
      <c r="C18" s="2"/>
      <c r="D18" s="3"/>
      <c r="E18" s="207" t="s">
        <v>12</v>
      </c>
      <c r="F18" s="207"/>
      <c r="G18" s="207"/>
      <c r="H18" s="208" t="s">
        <v>103</v>
      </c>
      <c r="I18" s="208"/>
      <c r="J18" s="208"/>
      <c r="K18" s="208"/>
      <c r="L18" s="208"/>
      <c r="M18" s="3"/>
      <c r="N18" s="2"/>
      <c r="O18" s="2"/>
      <c r="P18" s="2"/>
    </row>
    <row r="19" spans="1:16" ht="14.1" customHeight="1" x14ac:dyDescent="0.2">
      <c r="A19" s="2"/>
      <c r="B19" s="2"/>
      <c r="C19" s="2"/>
      <c r="D19" s="3"/>
      <c r="E19" s="207"/>
      <c r="F19" s="207"/>
      <c r="G19" s="207"/>
      <c r="H19" s="208"/>
      <c r="I19" s="208"/>
      <c r="J19" s="208"/>
      <c r="K19" s="208"/>
      <c r="L19" s="208"/>
      <c r="M19" s="3"/>
      <c r="N19" s="2"/>
      <c r="O19" s="2"/>
      <c r="P19" s="2"/>
    </row>
    <row r="20" spans="1:16" ht="14.1" customHeight="1" x14ac:dyDescent="0.2">
      <c r="A20" s="2"/>
      <c r="B20" s="2"/>
      <c r="C20" s="2"/>
      <c r="D20" s="3"/>
      <c r="E20" s="207" t="s">
        <v>35</v>
      </c>
      <c r="F20" s="207"/>
      <c r="G20" s="207"/>
      <c r="H20" s="208" t="s">
        <v>101</v>
      </c>
      <c r="I20" s="208"/>
      <c r="J20" s="208"/>
      <c r="K20" s="208"/>
      <c r="L20" s="208"/>
      <c r="M20" s="3"/>
      <c r="N20" s="2"/>
      <c r="O20" s="2"/>
      <c r="P20" s="2"/>
    </row>
    <row r="21" spans="1:16" ht="14.1" customHeight="1" x14ac:dyDescent="0.2">
      <c r="A21" s="2"/>
      <c r="B21" s="2"/>
      <c r="C21" s="2"/>
      <c r="D21" s="3"/>
      <c r="E21" s="207"/>
      <c r="F21" s="207"/>
      <c r="G21" s="207"/>
      <c r="H21" s="208"/>
      <c r="I21" s="208"/>
      <c r="J21" s="208"/>
      <c r="K21" s="208"/>
      <c r="L21" s="208"/>
      <c r="M21" s="3"/>
      <c r="N21" s="2"/>
      <c r="O21" s="2"/>
      <c r="P21" s="2"/>
    </row>
    <row r="22" spans="1:16" ht="14.1" customHeight="1" x14ac:dyDescent="0.2">
      <c r="A22" s="2"/>
      <c r="B22" s="2"/>
      <c r="C22" s="2"/>
      <c r="D22" s="3"/>
      <c r="E22" s="207" t="s">
        <v>13</v>
      </c>
      <c r="F22" s="207"/>
      <c r="G22" s="207"/>
      <c r="H22" s="208" t="s">
        <v>102</v>
      </c>
      <c r="I22" s="208"/>
      <c r="J22" s="208"/>
      <c r="K22" s="208"/>
      <c r="L22" s="208"/>
      <c r="M22" s="3"/>
      <c r="N22" s="2"/>
      <c r="O22" s="2"/>
      <c r="P22" s="2"/>
    </row>
    <row r="23" spans="1:16" ht="14.1" customHeight="1" x14ac:dyDescent="0.2">
      <c r="A23" s="2"/>
      <c r="B23" s="2"/>
      <c r="C23" s="2"/>
      <c r="D23" s="3"/>
      <c r="E23" s="207"/>
      <c r="F23" s="207"/>
      <c r="G23" s="207"/>
      <c r="H23" s="208"/>
      <c r="I23" s="208"/>
      <c r="J23" s="208"/>
      <c r="K23" s="208"/>
      <c r="L23" s="208"/>
      <c r="M23" s="3"/>
      <c r="N23" s="2"/>
      <c r="O23" s="2"/>
      <c r="P23" s="2"/>
    </row>
    <row r="24" spans="1:16" ht="18" customHeight="1" x14ac:dyDescent="0.2">
      <c r="A24" s="2"/>
      <c r="B24" s="2"/>
      <c r="C24" s="2"/>
      <c r="D24" s="3"/>
      <c r="E24" s="3"/>
      <c r="F24" s="3"/>
      <c r="G24" s="3"/>
      <c r="H24" s="3"/>
      <c r="I24" s="3"/>
      <c r="J24" s="3"/>
      <c r="K24" s="3"/>
      <c r="L24" s="3"/>
      <c r="M24" s="3"/>
      <c r="N24" s="2"/>
      <c r="O24" s="2"/>
      <c r="P24" s="2"/>
    </row>
    <row r="25" spans="1:16" ht="18" customHeight="1" x14ac:dyDescent="0.2">
      <c r="A25" s="2"/>
      <c r="B25" s="2"/>
      <c r="C25" s="2"/>
      <c r="D25" s="3"/>
      <c r="E25" s="3"/>
      <c r="F25" s="3"/>
      <c r="G25" s="3"/>
      <c r="H25" s="3"/>
      <c r="I25" s="3"/>
      <c r="J25" s="3"/>
      <c r="K25" s="3"/>
      <c r="L25" s="26"/>
      <c r="M25" s="3"/>
      <c r="N25" s="2"/>
      <c r="O25" s="2"/>
      <c r="P25" s="2"/>
    </row>
    <row r="26" spans="1:16" ht="18" customHeight="1" x14ac:dyDescent="0.2">
      <c r="A26" s="2"/>
      <c r="B26" s="2"/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2"/>
      <c r="O26" s="2"/>
      <c r="P26" s="2"/>
    </row>
    <row r="27" spans="1:16" ht="18" customHeight="1" x14ac:dyDescent="0.2">
      <c r="A27" s="2"/>
      <c r="B27" s="2"/>
      <c r="C27" s="2"/>
      <c r="D27" s="3"/>
      <c r="E27" s="3"/>
      <c r="F27" s="3"/>
      <c r="G27" s="3"/>
      <c r="H27" s="3"/>
      <c r="I27" s="3"/>
      <c r="J27" s="3"/>
      <c r="K27" s="3"/>
      <c r="L27" s="3"/>
      <c r="M27" s="3"/>
      <c r="N27" s="2"/>
      <c r="O27" s="2"/>
      <c r="P27" s="2"/>
    </row>
    <row r="28" spans="1:16" ht="18" customHeight="1" x14ac:dyDescent="0.2">
      <c r="A28" s="2"/>
      <c r="B28" s="2"/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2"/>
      <c r="O28" s="2"/>
      <c r="P28" s="2"/>
    </row>
    <row r="29" spans="1:16" ht="18" customHeight="1" x14ac:dyDescent="0.2">
      <c r="A29" s="2"/>
      <c r="B29" s="2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2"/>
      <c r="O29" s="2"/>
      <c r="P29" s="2"/>
    </row>
    <row r="30" spans="1:16" ht="18" customHeight="1" x14ac:dyDescent="0.2">
      <c r="A30" s="2"/>
      <c r="B30" s="2"/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2"/>
      <c r="O30" s="2"/>
      <c r="P30" s="2"/>
    </row>
    <row r="31" spans="1:16" ht="18" customHeight="1" x14ac:dyDescent="0.2">
      <c r="A31" s="2"/>
      <c r="B31" s="2"/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2"/>
      <c r="O31" s="2"/>
      <c r="P31" s="2"/>
    </row>
    <row r="32" spans="1:16" ht="18" customHeight="1" x14ac:dyDescent="0.2">
      <c r="A32" s="2"/>
      <c r="B32" s="2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2"/>
      <c r="O32" s="2"/>
      <c r="P32" s="2"/>
    </row>
    <row r="33" spans="1:16" ht="18" customHeight="1" x14ac:dyDescent="0.2">
      <c r="A33" s="2"/>
      <c r="B33" s="2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2"/>
      <c r="O33" s="2"/>
      <c r="P33" s="2"/>
    </row>
    <row r="34" spans="1:16" ht="18" customHeight="1" x14ac:dyDescent="0.2">
      <c r="A34" s="2"/>
      <c r="B34" s="2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2"/>
      <c r="O34" s="2"/>
      <c r="P34" s="2"/>
    </row>
    <row r="35" spans="1:16" ht="18" customHeight="1" x14ac:dyDescent="0.2">
      <c r="A35" s="2"/>
      <c r="B35" s="2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2"/>
      <c r="O35" s="2"/>
      <c r="P35" s="2"/>
    </row>
    <row r="36" spans="1:16" ht="18" customHeight="1" x14ac:dyDescent="0.2">
      <c r="A36" s="2"/>
      <c r="B36" s="2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2"/>
      <c r="O36" s="2"/>
      <c r="P36" s="2"/>
    </row>
    <row r="37" spans="1:16" ht="18" customHeight="1" x14ac:dyDescent="0.2">
      <c r="A37" s="2"/>
      <c r="B37" s="2"/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2"/>
      <c r="O37" s="2"/>
      <c r="P37" s="2"/>
    </row>
    <row r="38" spans="1:16" ht="18" customHeight="1" x14ac:dyDescent="0.2">
      <c r="A38" s="2"/>
      <c r="B38" s="2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2"/>
      <c r="O38" s="2"/>
      <c r="P38" s="2"/>
    </row>
    <row r="39" spans="1:16" ht="18" customHeight="1" x14ac:dyDescent="0.2">
      <c r="A39" s="2"/>
      <c r="B39" s="2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2"/>
      <c r="O39" s="2"/>
      <c r="P39" s="2"/>
    </row>
    <row r="40" spans="1:16" ht="18" customHeight="1" x14ac:dyDescent="0.2">
      <c r="A40" s="2"/>
      <c r="B40" s="2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2"/>
      <c r="O40" s="2"/>
      <c r="P40" s="2"/>
    </row>
    <row r="41" spans="1:16" ht="18" customHeight="1" x14ac:dyDescent="0.2">
      <c r="A41" s="2"/>
      <c r="B41" s="2"/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2"/>
      <c r="O41" s="2"/>
      <c r="P41" s="2"/>
    </row>
    <row r="42" spans="1:16" ht="18" customHeight="1" x14ac:dyDescent="0.2">
      <c r="A42" s="2"/>
      <c r="B42" s="2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2"/>
      <c r="O42" s="2"/>
      <c r="P42" s="2"/>
    </row>
    <row r="43" spans="1:1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sheetProtection password="EE27" sheet="1" objects="1" scenarios="1" selectLockedCells="1"/>
  <customSheetViews>
    <customSheetView guid="{8BC01FE4-ABF5-4F53-8966-3A35BF8229A0}">
      <selection activeCell="H22" sqref="H22:L23"/>
      <pageMargins left="1.31" right="0.78740157480314965" top="0.78740157480314965" bottom="0.78740157480314965" header="0.59055118110236227" footer="0.59055118110236227"/>
      <pageSetup paperSize="9" orientation="portrait" r:id="rId1"/>
      <headerFooter alignWithMargins="0"/>
    </customSheetView>
  </customSheetViews>
  <mergeCells count="19">
    <mergeCell ref="E2:L4"/>
    <mergeCell ref="H6:L7"/>
    <mergeCell ref="H8:L9"/>
    <mergeCell ref="E6:G7"/>
    <mergeCell ref="E8:G9"/>
    <mergeCell ref="E22:G23"/>
    <mergeCell ref="H10:L11"/>
    <mergeCell ref="H12:L13"/>
    <mergeCell ref="H14:L15"/>
    <mergeCell ref="H16:L17"/>
    <mergeCell ref="H18:L19"/>
    <mergeCell ref="H22:L23"/>
    <mergeCell ref="E10:G11"/>
    <mergeCell ref="E12:G13"/>
    <mergeCell ref="E14:G15"/>
    <mergeCell ref="E20:G21"/>
    <mergeCell ref="H20:L21"/>
    <mergeCell ref="E16:G17"/>
    <mergeCell ref="E18:G19"/>
  </mergeCells>
  <phoneticPr fontId="2" type="noConversion"/>
  <pageMargins left="1.31" right="0.78740157480314965" top="0.78740157480314965" bottom="0.78740157480314965" header="0.59055118110236227" footer="0.59055118110236227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K55"/>
  <sheetViews>
    <sheetView topLeftCell="C1" workbookViewId="0">
      <selection activeCell="G34" sqref="G34"/>
    </sheetView>
  </sheetViews>
  <sheetFormatPr defaultRowHeight="12.75" x14ac:dyDescent="0.2"/>
  <cols>
    <col min="1" max="3" width="8.85546875" style="4" customWidth="1"/>
    <col min="4" max="4" width="9.7109375" style="4" customWidth="1"/>
    <col min="5" max="5" width="8.7109375" style="4" customWidth="1"/>
    <col min="6" max="6" width="10.7109375" style="4" customWidth="1"/>
    <col min="7" max="7" width="45.7109375" style="4" customWidth="1"/>
    <col min="8" max="8" width="10.7109375" style="4" customWidth="1"/>
    <col min="9" max="16384" width="9.140625" style="4"/>
  </cols>
  <sheetData>
    <row r="1" spans="1:11" x14ac:dyDescent="0.2">
      <c r="A1" s="2"/>
      <c r="B1" s="2"/>
      <c r="C1" s="2"/>
      <c r="D1" s="20"/>
      <c r="E1" s="20"/>
      <c r="F1" s="20"/>
      <c r="G1" s="20"/>
      <c r="H1" s="20"/>
      <c r="I1" s="2"/>
      <c r="J1" s="2"/>
      <c r="K1" s="2"/>
    </row>
    <row r="2" spans="1:11" ht="36" customHeight="1" x14ac:dyDescent="0.2">
      <c r="A2" s="2"/>
      <c r="B2" s="2"/>
      <c r="C2" s="2"/>
      <c r="D2" s="20"/>
      <c r="E2" s="218" t="s">
        <v>5</v>
      </c>
      <c r="F2" s="218"/>
      <c r="G2" s="218"/>
      <c r="H2" s="21"/>
      <c r="I2" s="2"/>
      <c r="J2" s="2"/>
      <c r="K2" s="2"/>
    </row>
    <row r="3" spans="1:11" ht="35.25" customHeight="1" x14ac:dyDescent="0.2">
      <c r="A3" s="2"/>
      <c r="B3" s="2"/>
      <c r="C3" s="2"/>
      <c r="D3" s="20"/>
      <c r="E3" s="24" t="s">
        <v>38</v>
      </c>
      <c r="F3" s="25" t="s">
        <v>14</v>
      </c>
      <c r="G3" s="25" t="s">
        <v>1</v>
      </c>
      <c r="H3" s="20"/>
      <c r="I3" s="2"/>
      <c r="J3" s="2"/>
      <c r="K3" s="2"/>
    </row>
    <row r="4" spans="1:11" x14ac:dyDescent="0.2">
      <c r="A4" s="2"/>
      <c r="B4" s="2"/>
      <c r="C4" s="2"/>
      <c r="D4" s="20"/>
      <c r="E4" s="23">
        <f>IF(F4&gt;0,1," ")</f>
        <v>1</v>
      </c>
      <c r="F4" s="158">
        <v>611</v>
      </c>
      <c r="G4" s="158" t="s">
        <v>106</v>
      </c>
      <c r="H4" s="20"/>
      <c r="I4" s="2"/>
      <c r="J4" s="2"/>
      <c r="K4" s="2"/>
    </row>
    <row r="5" spans="1:11" x14ac:dyDescent="0.2">
      <c r="A5" s="2"/>
      <c r="B5" s="2"/>
      <c r="C5" s="2"/>
      <c r="D5" s="20"/>
      <c r="E5" s="23">
        <f>IF(F5&gt;0,2," ")</f>
        <v>2</v>
      </c>
      <c r="F5" s="158">
        <v>681</v>
      </c>
      <c r="G5" s="158" t="s">
        <v>107</v>
      </c>
      <c r="H5" s="20"/>
      <c r="I5" s="2"/>
      <c r="J5" s="2"/>
      <c r="K5" s="2"/>
    </row>
    <row r="6" spans="1:11" x14ac:dyDescent="0.2">
      <c r="A6" s="2"/>
      <c r="B6" s="2"/>
      <c r="C6" s="2"/>
      <c r="D6" s="20"/>
      <c r="E6" s="23">
        <f>IF(F6&gt;0,3," ")</f>
        <v>3</v>
      </c>
      <c r="F6" s="158">
        <v>708</v>
      </c>
      <c r="G6" s="158" t="s">
        <v>108</v>
      </c>
      <c r="H6" s="20"/>
      <c r="I6" s="2"/>
      <c r="J6" s="2"/>
      <c r="K6" s="2"/>
    </row>
    <row r="7" spans="1:11" x14ac:dyDescent="0.2">
      <c r="A7" s="2"/>
      <c r="B7" s="2"/>
      <c r="C7" s="2"/>
      <c r="D7" s="20"/>
      <c r="E7" s="23">
        <f>IF(F7&gt;0,4," ")</f>
        <v>4</v>
      </c>
      <c r="F7" s="158">
        <v>740</v>
      </c>
      <c r="G7" s="158" t="s">
        <v>109</v>
      </c>
      <c r="H7" s="20"/>
      <c r="I7" s="2"/>
      <c r="J7" s="2"/>
      <c r="K7" s="2"/>
    </row>
    <row r="8" spans="1:11" x14ac:dyDescent="0.2">
      <c r="A8" s="2"/>
      <c r="B8" s="2"/>
      <c r="C8" s="2"/>
      <c r="D8" s="20"/>
      <c r="E8" s="23">
        <f>IF(F8&gt;0,5," ")</f>
        <v>5</v>
      </c>
      <c r="F8" s="158">
        <v>801</v>
      </c>
      <c r="G8" s="158" t="s">
        <v>110</v>
      </c>
      <c r="H8" s="20"/>
      <c r="I8" s="2"/>
      <c r="J8" s="2"/>
      <c r="K8" s="2"/>
    </row>
    <row r="9" spans="1:11" x14ac:dyDescent="0.2">
      <c r="A9" s="2"/>
      <c r="B9" s="2"/>
      <c r="C9" s="2"/>
      <c r="D9" s="20"/>
      <c r="E9" s="23">
        <f>IF(F9&gt;0,6," ")</f>
        <v>6</v>
      </c>
      <c r="F9" s="158">
        <v>828</v>
      </c>
      <c r="G9" s="158" t="s">
        <v>111</v>
      </c>
      <c r="H9" s="20"/>
      <c r="I9" s="2"/>
      <c r="J9" s="2"/>
      <c r="K9" s="2"/>
    </row>
    <row r="10" spans="1:11" x14ac:dyDescent="0.2">
      <c r="A10" s="2"/>
      <c r="B10" s="2"/>
      <c r="C10" s="2"/>
      <c r="D10" s="20"/>
      <c r="E10" s="23">
        <f>IF(F10&gt;0,7," ")</f>
        <v>7</v>
      </c>
      <c r="F10" s="158">
        <v>829</v>
      </c>
      <c r="G10" s="158" t="s">
        <v>112</v>
      </c>
      <c r="H10" s="20"/>
      <c r="I10" s="2"/>
      <c r="J10" s="2"/>
      <c r="K10" s="2"/>
    </row>
    <row r="11" spans="1:11" x14ac:dyDescent="0.2">
      <c r="A11" s="2"/>
      <c r="B11" s="2"/>
      <c r="C11" s="2"/>
      <c r="D11" s="20"/>
      <c r="E11" s="23">
        <f>IF(F11&gt;0,8," ")</f>
        <v>8</v>
      </c>
      <c r="F11" s="158">
        <v>900</v>
      </c>
      <c r="G11" s="158" t="s">
        <v>113</v>
      </c>
      <c r="H11" s="20"/>
      <c r="I11" s="2"/>
      <c r="J11" s="2"/>
      <c r="K11" s="2"/>
    </row>
    <row r="12" spans="1:11" x14ac:dyDescent="0.2">
      <c r="A12" s="2"/>
      <c r="B12" s="2"/>
      <c r="C12" s="2"/>
      <c r="D12" s="20"/>
      <c r="E12" s="23">
        <f>IF(F12&gt;0,9," ")</f>
        <v>9</v>
      </c>
      <c r="F12" s="158">
        <v>951</v>
      </c>
      <c r="G12" s="158" t="s">
        <v>114</v>
      </c>
      <c r="H12" s="20"/>
      <c r="I12" s="2"/>
      <c r="J12" s="2"/>
      <c r="K12" s="2"/>
    </row>
    <row r="13" spans="1:11" x14ac:dyDescent="0.2">
      <c r="A13" s="2"/>
      <c r="B13" s="2"/>
      <c r="C13" s="2"/>
      <c r="D13" s="20"/>
      <c r="E13" s="23">
        <f>IF(F13&gt;0,10," ")</f>
        <v>10</v>
      </c>
      <c r="F13" s="158">
        <v>1000</v>
      </c>
      <c r="G13" s="158" t="s">
        <v>115</v>
      </c>
      <c r="H13" s="20"/>
      <c r="I13" s="2"/>
      <c r="J13" s="2"/>
      <c r="K13" s="2"/>
    </row>
    <row r="14" spans="1:11" x14ac:dyDescent="0.2">
      <c r="A14" s="2"/>
      <c r="B14" s="2"/>
      <c r="C14" s="2"/>
      <c r="D14" s="20"/>
      <c r="E14" s="23">
        <f>IF(F14&gt;0,11," ")</f>
        <v>11</v>
      </c>
      <c r="F14" s="158">
        <v>1006</v>
      </c>
      <c r="G14" s="158" t="s">
        <v>116</v>
      </c>
      <c r="H14" s="20"/>
      <c r="I14" s="2"/>
      <c r="J14" s="2"/>
      <c r="K14" s="2"/>
    </row>
    <row r="15" spans="1:11" x14ac:dyDescent="0.2">
      <c r="A15" s="2"/>
      <c r="B15" s="2"/>
      <c r="C15" s="2"/>
      <c r="D15" s="20"/>
      <c r="E15" s="23">
        <f>IF(F15&gt;0,12," ")</f>
        <v>12</v>
      </c>
      <c r="F15" s="158">
        <v>1046</v>
      </c>
      <c r="G15" s="158" t="s">
        <v>117</v>
      </c>
      <c r="H15" s="20"/>
      <c r="I15" s="2"/>
      <c r="J15" s="2"/>
      <c r="K15" s="2"/>
    </row>
    <row r="16" spans="1:11" x14ac:dyDescent="0.2">
      <c r="A16" s="2"/>
      <c r="B16" s="2"/>
      <c r="C16" s="2"/>
      <c r="D16" s="20"/>
      <c r="E16" s="23">
        <f>IF(F16&gt;0,13," ")</f>
        <v>13</v>
      </c>
      <c r="F16" s="158">
        <v>1049</v>
      </c>
      <c r="G16" s="158" t="s">
        <v>118</v>
      </c>
      <c r="H16" s="20"/>
      <c r="I16" s="2"/>
      <c r="J16" s="2"/>
      <c r="K16" s="2"/>
    </row>
    <row r="17" spans="1:11" x14ac:dyDescent="0.2">
      <c r="A17" s="2"/>
      <c r="B17" s="2"/>
      <c r="C17" s="2"/>
      <c r="D17" s="20"/>
      <c r="E17" s="23">
        <f>IF(F17&gt;0,14," ")</f>
        <v>14</v>
      </c>
      <c r="F17" s="158">
        <v>1055</v>
      </c>
      <c r="G17" s="158" t="s">
        <v>119</v>
      </c>
      <c r="H17" s="20"/>
      <c r="I17" s="2"/>
      <c r="J17" s="2"/>
      <c r="K17" s="2"/>
    </row>
    <row r="18" spans="1:11" x14ac:dyDescent="0.2">
      <c r="A18" s="2"/>
      <c r="B18" s="2"/>
      <c r="C18" s="2"/>
      <c r="D18" s="20"/>
      <c r="E18" s="23">
        <f>IF(F18&gt;0,15," ")</f>
        <v>15</v>
      </c>
      <c r="F18" s="158">
        <v>1082</v>
      </c>
      <c r="G18" s="158" t="s">
        <v>120</v>
      </c>
      <c r="H18" s="20"/>
      <c r="I18" s="2"/>
      <c r="J18" s="2"/>
      <c r="K18" s="2"/>
    </row>
    <row r="19" spans="1:11" x14ac:dyDescent="0.2">
      <c r="A19" s="2"/>
      <c r="B19" s="2"/>
      <c r="C19" s="2"/>
      <c r="D19" s="20"/>
      <c r="E19" s="23">
        <f>IF(F19&gt;0,16," ")</f>
        <v>16</v>
      </c>
      <c r="F19" s="158">
        <v>1095</v>
      </c>
      <c r="G19" s="158" t="s">
        <v>121</v>
      </c>
      <c r="H19" s="20"/>
      <c r="I19" s="2"/>
      <c r="J19" s="2"/>
      <c r="K19" s="2"/>
    </row>
    <row r="20" spans="1:11" x14ac:dyDescent="0.2">
      <c r="A20" s="2"/>
      <c r="B20" s="2"/>
      <c r="C20" s="2"/>
      <c r="D20" s="20"/>
      <c r="E20" s="23">
        <f>IF(F20&gt;0,17," ")</f>
        <v>17</v>
      </c>
      <c r="F20" s="158">
        <v>1099</v>
      </c>
      <c r="G20" s="158" t="s">
        <v>122</v>
      </c>
      <c r="H20" s="20"/>
      <c r="I20" s="2"/>
      <c r="J20" s="2"/>
      <c r="K20" s="2"/>
    </row>
    <row r="21" spans="1:11" x14ac:dyDescent="0.2">
      <c r="A21" s="2"/>
      <c r="B21" s="2"/>
      <c r="C21" s="2"/>
      <c r="D21" s="20"/>
      <c r="E21" s="23">
        <f>IF(F21&gt;0,18," ")</f>
        <v>18</v>
      </c>
      <c r="F21" s="158">
        <v>1127</v>
      </c>
      <c r="G21" s="158" t="s">
        <v>123</v>
      </c>
      <c r="H21" s="20"/>
      <c r="I21" s="2"/>
      <c r="J21" s="2"/>
      <c r="K21" s="2"/>
    </row>
    <row r="22" spans="1:11" x14ac:dyDescent="0.2">
      <c r="A22" s="2"/>
      <c r="B22" s="2"/>
      <c r="C22" s="2"/>
      <c r="D22" s="20"/>
      <c r="E22" s="23">
        <f>IF(F22&gt;0,19," ")</f>
        <v>19</v>
      </c>
      <c r="F22" s="158">
        <v>1137</v>
      </c>
      <c r="G22" s="158" t="s">
        <v>124</v>
      </c>
      <c r="H22" s="20"/>
      <c r="I22" s="2"/>
      <c r="J22" s="2"/>
      <c r="K22" s="2"/>
    </row>
    <row r="23" spans="1:11" x14ac:dyDescent="0.2">
      <c r="A23" s="2"/>
      <c r="B23" s="2"/>
      <c r="C23" s="2"/>
      <c r="D23" s="20"/>
      <c r="E23" s="23">
        <f>IF(F23&gt;0,20," ")</f>
        <v>20</v>
      </c>
      <c r="F23" s="158">
        <v>1145</v>
      </c>
      <c r="G23" s="158" t="s">
        <v>125</v>
      </c>
      <c r="H23" s="20"/>
      <c r="I23" s="2"/>
      <c r="J23" s="2"/>
      <c r="K23" s="2"/>
    </row>
    <row r="24" spans="1:11" x14ac:dyDescent="0.2">
      <c r="A24" s="2"/>
      <c r="B24" s="2"/>
      <c r="C24" s="2"/>
      <c r="D24" s="20"/>
      <c r="E24" s="23">
        <f>IF(F24&gt;0,21," ")</f>
        <v>21</v>
      </c>
      <c r="F24" s="158">
        <v>1150</v>
      </c>
      <c r="G24" s="158" t="s">
        <v>126</v>
      </c>
      <c r="H24" s="20"/>
      <c r="I24" s="2"/>
      <c r="J24" s="2"/>
      <c r="K24" s="2"/>
    </row>
    <row r="25" spans="1:11" x14ac:dyDescent="0.2">
      <c r="A25" s="2"/>
      <c r="B25" s="2"/>
      <c r="C25" s="2"/>
      <c r="D25" s="20"/>
      <c r="E25" s="23">
        <f>IF(F25&gt;0,22," ")</f>
        <v>22</v>
      </c>
      <c r="F25" s="158">
        <v>1152</v>
      </c>
      <c r="G25" s="158" t="s">
        <v>127</v>
      </c>
      <c r="H25" s="20"/>
      <c r="I25" s="2"/>
      <c r="J25" s="2"/>
      <c r="K25" s="2"/>
    </row>
    <row r="26" spans="1:11" x14ac:dyDescent="0.2">
      <c r="A26" s="2"/>
      <c r="B26" s="2"/>
      <c r="C26" s="2"/>
      <c r="D26" s="20"/>
      <c r="E26" s="23">
        <f>IF(F26&gt;0,23," ")</f>
        <v>23</v>
      </c>
      <c r="F26" s="158">
        <v>1154</v>
      </c>
      <c r="G26" s="158" t="s">
        <v>128</v>
      </c>
      <c r="H26" s="20"/>
      <c r="I26" s="2"/>
      <c r="J26" s="2"/>
      <c r="K26" s="2"/>
    </row>
    <row r="27" spans="1:11" x14ac:dyDescent="0.2">
      <c r="A27" s="2"/>
      <c r="B27" s="2"/>
      <c r="C27" s="2"/>
      <c r="D27" s="20"/>
      <c r="E27" s="23">
        <f>IF(F27&gt;0,24," ")</f>
        <v>24</v>
      </c>
      <c r="F27" s="158">
        <v>1157</v>
      </c>
      <c r="G27" s="158" t="s">
        <v>129</v>
      </c>
      <c r="H27" s="20"/>
      <c r="I27" s="2"/>
      <c r="J27" s="2"/>
      <c r="K27" s="2"/>
    </row>
    <row r="28" spans="1:11" x14ac:dyDescent="0.2">
      <c r="A28" s="2"/>
      <c r="B28" s="2"/>
      <c r="C28" s="2"/>
      <c r="D28" s="20"/>
      <c r="E28" s="23">
        <f>IF(F28&gt;0,25," ")</f>
        <v>25</v>
      </c>
      <c r="F28" s="158">
        <v>1165</v>
      </c>
      <c r="G28" s="158" t="s">
        <v>130</v>
      </c>
      <c r="H28" s="20"/>
      <c r="I28" s="2"/>
      <c r="J28" s="2"/>
      <c r="K28" s="2"/>
    </row>
    <row r="29" spans="1:11" x14ac:dyDescent="0.2">
      <c r="A29" s="2"/>
      <c r="B29" s="2"/>
      <c r="C29" s="2"/>
      <c r="D29" s="20"/>
      <c r="E29" s="23">
        <f>IF(F29&gt;0,26," ")</f>
        <v>26</v>
      </c>
      <c r="F29" s="158">
        <v>1168</v>
      </c>
      <c r="G29" s="158" t="s">
        <v>131</v>
      </c>
      <c r="H29" s="20"/>
      <c r="I29" s="2"/>
      <c r="J29" s="2"/>
      <c r="K29" s="2"/>
    </row>
    <row r="30" spans="1:11" x14ac:dyDescent="0.2">
      <c r="A30" s="2"/>
      <c r="B30" s="2"/>
      <c r="C30" s="2"/>
      <c r="D30" s="20"/>
      <c r="E30" s="23">
        <f>IF(F30&gt;0,27," ")</f>
        <v>27</v>
      </c>
      <c r="F30" s="158">
        <v>1171</v>
      </c>
      <c r="G30" s="158" t="s">
        <v>132</v>
      </c>
      <c r="H30" s="20"/>
      <c r="I30" s="2"/>
      <c r="J30" s="2"/>
      <c r="K30" s="2"/>
    </row>
    <row r="31" spans="1:11" x14ac:dyDescent="0.2">
      <c r="A31" s="2"/>
      <c r="B31" s="2"/>
      <c r="C31" s="2"/>
      <c r="D31" s="20"/>
      <c r="E31" s="23">
        <f>IF(F31&gt;0,28," ")</f>
        <v>28</v>
      </c>
      <c r="F31" s="158">
        <v>1176</v>
      </c>
      <c r="G31" s="158" t="s">
        <v>133</v>
      </c>
      <c r="H31" s="20"/>
      <c r="I31" s="2"/>
      <c r="J31" s="2"/>
      <c r="K31" s="2"/>
    </row>
    <row r="32" spans="1:11" x14ac:dyDescent="0.2">
      <c r="A32" s="2"/>
      <c r="B32" s="2"/>
      <c r="C32" s="2"/>
      <c r="D32" s="20"/>
      <c r="E32" s="23">
        <f>IF(F32&gt;0,29," ")</f>
        <v>29</v>
      </c>
      <c r="F32" s="158">
        <v>1178</v>
      </c>
      <c r="G32" s="158" t="s">
        <v>134</v>
      </c>
      <c r="H32" s="20"/>
      <c r="I32" s="2"/>
      <c r="J32" s="2"/>
      <c r="K32" s="2"/>
    </row>
    <row r="33" spans="1:11" x14ac:dyDescent="0.2">
      <c r="A33" s="2"/>
      <c r="B33" s="2"/>
      <c r="C33" s="2"/>
      <c r="D33" s="20"/>
      <c r="E33" s="23">
        <f>IF(F33&gt;0,30," ")</f>
        <v>30</v>
      </c>
      <c r="F33" s="158">
        <v>1179</v>
      </c>
      <c r="G33" s="158" t="s">
        <v>135</v>
      </c>
      <c r="H33" s="20"/>
      <c r="I33" s="2"/>
      <c r="J33" s="2"/>
      <c r="K33" s="2"/>
    </row>
    <row r="34" spans="1:11" x14ac:dyDescent="0.2">
      <c r="A34" s="2"/>
      <c r="B34" s="2"/>
      <c r="C34" s="2"/>
      <c r="D34" s="2"/>
      <c r="E34" s="23">
        <f>IF(F34&gt;0,31," ")</f>
        <v>31</v>
      </c>
      <c r="F34" s="158">
        <v>1192</v>
      </c>
      <c r="G34" s="158" t="s">
        <v>136</v>
      </c>
      <c r="H34" s="2"/>
      <c r="I34" s="2"/>
      <c r="J34" s="2"/>
      <c r="K34" s="2"/>
    </row>
    <row r="35" spans="1:11" x14ac:dyDescent="0.2">
      <c r="A35" s="2"/>
      <c r="B35" s="2"/>
      <c r="C35" s="2"/>
      <c r="D35" s="2"/>
      <c r="E35" s="23">
        <f>IF(F35&gt;0,32," ")</f>
        <v>32</v>
      </c>
      <c r="F35" s="158">
        <v>1195</v>
      </c>
      <c r="G35" s="158" t="s">
        <v>137</v>
      </c>
      <c r="H35" s="2"/>
      <c r="I35" s="2"/>
      <c r="J35" s="2"/>
      <c r="K35" s="2"/>
    </row>
    <row r="36" spans="1:11" x14ac:dyDescent="0.2">
      <c r="A36" s="2"/>
      <c r="B36" s="2"/>
      <c r="C36" s="2"/>
      <c r="D36" s="2"/>
      <c r="E36" s="23" t="str">
        <f>IF(F36&gt;0,33," ")</f>
        <v xml:space="preserve"> </v>
      </c>
      <c r="F36" s="158"/>
      <c r="G36" s="158"/>
      <c r="H36" s="2"/>
      <c r="I36" s="2"/>
      <c r="J36" s="2"/>
      <c r="K36" s="2"/>
    </row>
    <row r="37" spans="1:11" x14ac:dyDescent="0.2">
      <c r="A37" s="2"/>
      <c r="B37" s="2"/>
      <c r="C37" s="2"/>
      <c r="D37" s="2"/>
      <c r="E37" s="23" t="str">
        <f>IF(F37&gt;0,34," ")</f>
        <v xml:space="preserve"> </v>
      </c>
      <c r="F37" s="158"/>
      <c r="G37" s="158"/>
      <c r="H37" s="2"/>
      <c r="I37" s="2"/>
      <c r="J37" s="2"/>
      <c r="K37" s="2"/>
    </row>
    <row r="38" spans="1:11" x14ac:dyDescent="0.2">
      <c r="A38" s="2"/>
      <c r="B38" s="2"/>
      <c r="C38" s="2"/>
      <c r="D38" s="2"/>
      <c r="E38" s="23" t="str">
        <f>IF(F38&gt;0,35," ")</f>
        <v xml:space="preserve"> </v>
      </c>
      <c r="F38" s="32"/>
      <c r="G38" s="31"/>
      <c r="H38" s="2"/>
      <c r="I38" s="2"/>
      <c r="J38" s="2"/>
      <c r="K38" s="2"/>
    </row>
    <row r="39" spans="1:11" x14ac:dyDescent="0.2">
      <c r="A39" s="2"/>
      <c r="B39" s="2"/>
      <c r="C39" s="2"/>
      <c r="D39" s="2"/>
      <c r="E39" s="23" t="str">
        <f>IF(F39&gt;0,36," ")</f>
        <v xml:space="preserve"> </v>
      </c>
      <c r="F39" s="32"/>
      <c r="G39" s="31"/>
      <c r="H39" s="2"/>
      <c r="I39" s="2"/>
      <c r="J39" s="2"/>
      <c r="K39" s="2"/>
    </row>
    <row r="40" spans="1:11" x14ac:dyDescent="0.2">
      <c r="A40" s="2"/>
      <c r="B40" s="2"/>
      <c r="C40" s="2"/>
      <c r="D40" s="2"/>
      <c r="E40" s="23" t="str">
        <f>IF(F40&gt;0,37," ")</f>
        <v xml:space="preserve"> </v>
      </c>
      <c r="F40" s="32"/>
      <c r="G40" s="31"/>
      <c r="H40" s="2"/>
      <c r="I40" s="2"/>
      <c r="J40" s="2"/>
      <c r="K40" s="2"/>
    </row>
    <row r="41" spans="1:11" x14ac:dyDescent="0.2">
      <c r="A41" s="2"/>
      <c r="B41" s="2"/>
      <c r="C41" s="2"/>
      <c r="D41" s="2"/>
      <c r="E41" s="23" t="str">
        <f>IF(F41&gt;0,38," ")</f>
        <v xml:space="preserve"> </v>
      </c>
      <c r="F41" s="32"/>
      <c r="G41" s="31"/>
      <c r="H41" s="2"/>
      <c r="I41" s="2"/>
      <c r="J41" s="2"/>
      <c r="K41" s="2"/>
    </row>
    <row r="42" spans="1:11" x14ac:dyDescent="0.2">
      <c r="A42" s="2"/>
      <c r="B42" s="2"/>
      <c r="C42" s="2"/>
      <c r="D42" s="2"/>
      <c r="E42" s="23" t="str">
        <f>IF(F42&gt;0,39," ")</f>
        <v xml:space="preserve"> </v>
      </c>
      <c r="F42" s="32"/>
      <c r="G42" s="31"/>
      <c r="H42" s="2"/>
      <c r="I42" s="2"/>
      <c r="J42" s="2"/>
      <c r="K42" s="2"/>
    </row>
    <row r="43" spans="1:11" x14ac:dyDescent="0.2">
      <c r="A43" s="2"/>
      <c r="B43" s="2"/>
      <c r="C43" s="2"/>
      <c r="D43" s="2"/>
      <c r="E43" s="23" t="str">
        <f>IF(F43&gt;0,40," ")</f>
        <v xml:space="preserve"> </v>
      </c>
      <c r="F43" s="32"/>
      <c r="G43" s="31"/>
      <c r="H43" s="2"/>
      <c r="I43" s="2"/>
      <c r="J43" s="2"/>
      <c r="K43" s="2"/>
    </row>
    <row r="44" spans="1:11" x14ac:dyDescent="0.2">
      <c r="A44" s="2"/>
      <c r="B44" s="2"/>
      <c r="C44" s="2"/>
      <c r="D44" s="22"/>
      <c r="E44" s="22"/>
      <c r="F44" s="22"/>
      <c r="G44" s="22"/>
      <c r="H44" s="22"/>
      <c r="I44" s="2"/>
      <c r="J44" s="2"/>
      <c r="K44" s="2"/>
    </row>
    <row r="45" spans="1:1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</sheetData>
  <sheetProtection password="EE27" sheet="1" objects="1" scenarios="1" selectLockedCells="1"/>
  <customSheetViews>
    <customSheetView guid="{8BC01FE4-ABF5-4F53-8966-3A35BF8229A0}">
      <selection activeCell="G13" sqref="G13"/>
      <pageMargins left="1.57" right="0.78740157480314965" top="0.47" bottom="0.3" header="0.32" footer="0.2"/>
      <pageSetup paperSize="9" orientation="portrait" r:id="rId1"/>
      <headerFooter alignWithMargins="0"/>
    </customSheetView>
  </customSheetViews>
  <mergeCells count="1">
    <mergeCell ref="E2:G2"/>
  </mergeCells>
  <phoneticPr fontId="2" type="noConversion"/>
  <dataValidations count="3">
    <dataValidation allowBlank="1" showInputMessage="1" showErrorMessage="1" prompt="Sıra numarası program tarafından otomatik olarak verilmektedir!" sqref="E4:E43" xr:uid="{00000000-0002-0000-0200-000000000000}"/>
    <dataValidation allowBlank="1" showInputMessage="1" showErrorMessage="1" prompt="Öğrencinin numarasını giriniz." sqref="F4:F43" xr:uid="{00000000-0002-0000-0200-000001000000}"/>
    <dataValidation allowBlank="1" showInputMessage="1" showErrorMessage="1" prompt="Öğrencinin ad ve soyadını giriniz." sqref="G4:G43" xr:uid="{00000000-0002-0000-0200-000002000000}"/>
  </dataValidations>
  <pageMargins left="1.57" right="0.78740157480314965" top="0.47" bottom="0.3" header="0.32" footer="0.2"/>
  <pageSetup paperSize="9" orientation="portrait" r:id="rId2"/>
  <headerFooter alignWithMargins="0"/>
  <ignoredErrors>
    <ignoredError sqref="E37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AT17"/>
  <sheetViews>
    <sheetView topLeftCell="A10" workbookViewId="0">
      <selection activeCell="X15" sqref="X15"/>
    </sheetView>
  </sheetViews>
  <sheetFormatPr defaultRowHeight="12.75" x14ac:dyDescent="0.2"/>
  <cols>
    <col min="1" max="1" width="2.42578125" style="4" customWidth="1"/>
    <col min="2" max="3" width="4.28515625" style="4" customWidth="1"/>
    <col min="4" max="4" width="4.5703125" style="4" customWidth="1"/>
    <col min="5" max="44" width="2.7109375" style="4" customWidth="1"/>
    <col min="45" max="45" width="8.5703125" style="4" customWidth="1"/>
    <col min="46" max="46" width="2.7109375" style="4" customWidth="1"/>
    <col min="47" max="16384" width="9.140625" style="4"/>
  </cols>
  <sheetData>
    <row r="1" spans="1:46" ht="18" customHeight="1" x14ac:dyDescent="0.2">
      <c r="A1" s="18"/>
      <c r="B1" s="230" t="s">
        <v>20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2"/>
      <c r="AT1" s="18"/>
    </row>
    <row r="2" spans="1:46" ht="9.75" customHeight="1" x14ac:dyDescent="0.2">
      <c r="A2" s="18"/>
      <c r="B2" s="233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5"/>
      <c r="AT2" s="18"/>
    </row>
    <row r="3" spans="1:46" ht="12" customHeight="1" x14ac:dyDescent="0.2">
      <c r="A3" s="18"/>
      <c r="B3" s="239" t="s">
        <v>70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18"/>
    </row>
    <row r="4" spans="1:46" ht="6" customHeight="1" x14ac:dyDescent="0.2">
      <c r="A4" s="18"/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18"/>
    </row>
    <row r="5" spans="1:46" ht="18" customHeight="1" x14ac:dyDescent="0.2">
      <c r="A5" s="18"/>
      <c r="B5" s="224" t="s">
        <v>36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6"/>
      <c r="AS5" s="236"/>
      <c r="AT5" s="18"/>
    </row>
    <row r="6" spans="1:46" ht="12.75" customHeight="1" x14ac:dyDescent="0.2">
      <c r="A6" s="18"/>
      <c r="B6" s="227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P6" s="228"/>
      <c r="AQ6" s="228"/>
      <c r="AR6" s="229"/>
      <c r="AS6" s="237"/>
      <c r="AT6" s="18"/>
    </row>
    <row r="7" spans="1:46" ht="21" customHeight="1" x14ac:dyDescent="0.2">
      <c r="A7" s="18"/>
      <c r="B7" s="223" t="s">
        <v>15</v>
      </c>
      <c r="C7" s="223"/>
      <c r="D7" s="223"/>
      <c r="E7" s="40">
        <v>1</v>
      </c>
      <c r="F7" s="40">
        <v>2</v>
      </c>
      <c r="G7" s="40">
        <v>3</v>
      </c>
      <c r="H7" s="40">
        <v>4</v>
      </c>
      <c r="I7" s="40">
        <v>5</v>
      </c>
      <c r="J7" s="40">
        <v>6</v>
      </c>
      <c r="K7" s="40">
        <v>7</v>
      </c>
      <c r="L7" s="40">
        <v>8</v>
      </c>
      <c r="M7" s="40">
        <v>9</v>
      </c>
      <c r="N7" s="40">
        <v>10</v>
      </c>
      <c r="O7" s="40">
        <v>11</v>
      </c>
      <c r="P7" s="40">
        <v>12</v>
      </c>
      <c r="Q7" s="40">
        <v>13</v>
      </c>
      <c r="R7" s="40">
        <v>14</v>
      </c>
      <c r="S7" s="40">
        <v>15</v>
      </c>
      <c r="T7" s="40">
        <v>16</v>
      </c>
      <c r="U7" s="40">
        <v>17</v>
      </c>
      <c r="V7" s="40">
        <v>18</v>
      </c>
      <c r="W7" s="40">
        <v>19</v>
      </c>
      <c r="X7" s="40">
        <v>20</v>
      </c>
      <c r="Y7" s="40">
        <v>21</v>
      </c>
      <c r="Z7" s="40">
        <v>22</v>
      </c>
      <c r="AA7" s="40">
        <v>23</v>
      </c>
      <c r="AB7" s="40">
        <v>24</v>
      </c>
      <c r="AC7" s="40">
        <v>25</v>
      </c>
      <c r="AD7" s="40">
        <v>26</v>
      </c>
      <c r="AE7" s="40">
        <v>27</v>
      </c>
      <c r="AF7" s="40">
        <v>28</v>
      </c>
      <c r="AG7" s="40">
        <v>29</v>
      </c>
      <c r="AH7" s="40">
        <v>30</v>
      </c>
      <c r="AI7" s="40">
        <v>31</v>
      </c>
      <c r="AJ7" s="40">
        <v>32</v>
      </c>
      <c r="AK7" s="40">
        <v>33</v>
      </c>
      <c r="AL7" s="40">
        <v>34</v>
      </c>
      <c r="AM7" s="40">
        <v>35</v>
      </c>
      <c r="AN7" s="40">
        <v>36</v>
      </c>
      <c r="AO7" s="40">
        <v>37</v>
      </c>
      <c r="AP7" s="40">
        <v>38</v>
      </c>
      <c r="AQ7" s="40">
        <v>39</v>
      </c>
      <c r="AR7" s="40">
        <v>40</v>
      </c>
      <c r="AS7" s="238"/>
      <c r="AT7" s="18"/>
    </row>
    <row r="8" spans="1:46" ht="84.95" customHeight="1" x14ac:dyDescent="0.2">
      <c r="A8" s="18"/>
      <c r="B8" s="220" t="s">
        <v>69</v>
      </c>
      <c r="C8" s="221"/>
      <c r="D8" s="222"/>
      <c r="E8" s="121" t="s">
        <v>138</v>
      </c>
      <c r="F8" s="121" t="s">
        <v>138</v>
      </c>
      <c r="G8" s="121" t="s">
        <v>138</v>
      </c>
      <c r="H8" s="121" t="s">
        <v>138</v>
      </c>
      <c r="I8" s="121" t="s">
        <v>138</v>
      </c>
      <c r="J8" s="121" t="s">
        <v>138</v>
      </c>
      <c r="K8" s="121" t="s">
        <v>138</v>
      </c>
      <c r="L8" s="121" t="s">
        <v>138</v>
      </c>
      <c r="M8" s="121" t="s">
        <v>138</v>
      </c>
      <c r="N8" s="121" t="s">
        <v>138</v>
      </c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74" t="s">
        <v>2</v>
      </c>
      <c r="AT8" s="18"/>
    </row>
    <row r="9" spans="1:46" ht="25.5" customHeight="1" x14ac:dyDescent="0.2">
      <c r="A9" s="18"/>
      <c r="B9" s="219" t="s">
        <v>16</v>
      </c>
      <c r="C9" s="219"/>
      <c r="D9" s="219"/>
      <c r="E9" s="151">
        <v>10</v>
      </c>
      <c r="F9" s="151">
        <v>10</v>
      </c>
      <c r="G9" s="151">
        <v>10</v>
      </c>
      <c r="H9" s="151">
        <v>10</v>
      </c>
      <c r="I9" s="151">
        <v>10</v>
      </c>
      <c r="J9" s="151">
        <v>10</v>
      </c>
      <c r="K9" s="151">
        <v>10</v>
      </c>
      <c r="L9" s="151">
        <v>10</v>
      </c>
      <c r="M9" s="151">
        <v>10</v>
      </c>
      <c r="N9" s="151">
        <v>10</v>
      </c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7">
        <f>IF(SUM(E9:AR9)=0," ",SUM(E9:AR9))</f>
        <v>100</v>
      </c>
      <c r="AT9" s="18"/>
    </row>
    <row r="10" spans="1:46" ht="15.95" customHeight="1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9"/>
      <c r="AT10" s="18"/>
    </row>
    <row r="11" spans="1:46" ht="18" customHeight="1" x14ac:dyDescent="0.2">
      <c r="A11" s="18"/>
      <c r="B11" s="224" t="s">
        <v>37</v>
      </c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  <c r="AI11" s="225"/>
      <c r="AJ11" s="225"/>
      <c r="AK11" s="225"/>
      <c r="AL11" s="225"/>
      <c r="AM11" s="225"/>
      <c r="AN11" s="225"/>
      <c r="AO11" s="225"/>
      <c r="AP11" s="225"/>
      <c r="AQ11" s="225"/>
      <c r="AR11" s="226"/>
      <c r="AS11" s="236"/>
      <c r="AT11" s="18"/>
    </row>
    <row r="12" spans="1:46" ht="12.75" customHeight="1" x14ac:dyDescent="0.2">
      <c r="A12" s="18"/>
      <c r="B12" s="227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228"/>
      <c r="AL12" s="228"/>
      <c r="AM12" s="228"/>
      <c r="AN12" s="228"/>
      <c r="AO12" s="228"/>
      <c r="AP12" s="228"/>
      <c r="AQ12" s="228"/>
      <c r="AR12" s="229"/>
      <c r="AS12" s="237"/>
      <c r="AT12" s="18"/>
    </row>
    <row r="13" spans="1:46" ht="21" customHeight="1" x14ac:dyDescent="0.2">
      <c r="A13" s="18"/>
      <c r="B13" s="223" t="s">
        <v>15</v>
      </c>
      <c r="C13" s="223"/>
      <c r="D13" s="223"/>
      <c r="E13" s="40">
        <v>1</v>
      </c>
      <c r="F13" s="40">
        <v>2</v>
      </c>
      <c r="G13" s="40">
        <v>3</v>
      </c>
      <c r="H13" s="40">
        <v>4</v>
      </c>
      <c r="I13" s="40">
        <v>5</v>
      </c>
      <c r="J13" s="40">
        <v>6</v>
      </c>
      <c r="K13" s="40">
        <v>7</v>
      </c>
      <c r="L13" s="40">
        <v>8</v>
      </c>
      <c r="M13" s="40">
        <v>9</v>
      </c>
      <c r="N13" s="40">
        <v>10</v>
      </c>
      <c r="O13" s="40">
        <v>11</v>
      </c>
      <c r="P13" s="40">
        <v>12</v>
      </c>
      <c r="Q13" s="40">
        <v>13</v>
      </c>
      <c r="R13" s="40">
        <v>14</v>
      </c>
      <c r="S13" s="40">
        <v>15</v>
      </c>
      <c r="T13" s="40">
        <v>16</v>
      </c>
      <c r="U13" s="40">
        <v>17</v>
      </c>
      <c r="V13" s="40">
        <v>18</v>
      </c>
      <c r="W13" s="40">
        <v>19</v>
      </c>
      <c r="X13" s="40">
        <v>20</v>
      </c>
      <c r="Y13" s="40">
        <v>21</v>
      </c>
      <c r="Z13" s="40">
        <v>22</v>
      </c>
      <c r="AA13" s="40">
        <v>23</v>
      </c>
      <c r="AB13" s="40">
        <v>24</v>
      </c>
      <c r="AC13" s="40">
        <v>25</v>
      </c>
      <c r="AD13" s="40">
        <v>26</v>
      </c>
      <c r="AE13" s="40">
        <v>27</v>
      </c>
      <c r="AF13" s="40">
        <v>28</v>
      </c>
      <c r="AG13" s="40">
        <v>29</v>
      </c>
      <c r="AH13" s="40">
        <v>30</v>
      </c>
      <c r="AI13" s="40">
        <v>31</v>
      </c>
      <c r="AJ13" s="40">
        <v>32</v>
      </c>
      <c r="AK13" s="40">
        <v>33</v>
      </c>
      <c r="AL13" s="40">
        <v>34</v>
      </c>
      <c r="AM13" s="40">
        <v>35</v>
      </c>
      <c r="AN13" s="40">
        <v>36</v>
      </c>
      <c r="AO13" s="40">
        <v>37</v>
      </c>
      <c r="AP13" s="40">
        <v>38</v>
      </c>
      <c r="AQ13" s="40">
        <v>39</v>
      </c>
      <c r="AR13" s="40">
        <v>40</v>
      </c>
      <c r="AS13" s="238"/>
      <c r="AT13" s="18"/>
    </row>
    <row r="14" spans="1:46" ht="84.95" customHeight="1" x14ac:dyDescent="0.2">
      <c r="A14" s="18"/>
      <c r="B14" s="220" t="s">
        <v>69</v>
      </c>
      <c r="C14" s="221"/>
      <c r="D14" s="222"/>
      <c r="E14" s="121" t="s">
        <v>140</v>
      </c>
      <c r="F14" s="121" t="s">
        <v>140</v>
      </c>
      <c r="G14" s="121" t="s">
        <v>140</v>
      </c>
      <c r="H14" s="121" t="s">
        <v>140</v>
      </c>
      <c r="I14" s="121" t="s">
        <v>140</v>
      </c>
      <c r="J14" s="121" t="s">
        <v>140</v>
      </c>
      <c r="K14" s="121" t="s">
        <v>140</v>
      </c>
      <c r="L14" s="121" t="s">
        <v>140</v>
      </c>
      <c r="M14" s="121" t="s">
        <v>140</v>
      </c>
      <c r="N14" s="121" t="s">
        <v>138</v>
      </c>
      <c r="O14" s="121" t="s">
        <v>138</v>
      </c>
      <c r="P14" s="121" t="s">
        <v>138</v>
      </c>
      <c r="Q14" s="121" t="s">
        <v>138</v>
      </c>
      <c r="R14" s="121" t="s">
        <v>138</v>
      </c>
      <c r="S14" s="121" t="s">
        <v>138</v>
      </c>
      <c r="T14" s="121" t="s">
        <v>138</v>
      </c>
      <c r="U14" s="121" t="s">
        <v>138</v>
      </c>
      <c r="V14" s="121" t="s">
        <v>138</v>
      </c>
      <c r="W14" s="121" t="s">
        <v>138</v>
      </c>
      <c r="X14" s="121" t="s">
        <v>138</v>
      </c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74" t="s">
        <v>2</v>
      </c>
      <c r="AT14" s="18"/>
    </row>
    <row r="15" spans="1:46" ht="25.5" customHeight="1" x14ac:dyDescent="0.2">
      <c r="A15" s="18"/>
      <c r="B15" s="219" t="s">
        <v>16</v>
      </c>
      <c r="C15" s="219"/>
      <c r="D15" s="219"/>
      <c r="E15" s="151">
        <v>5</v>
      </c>
      <c r="F15" s="151">
        <v>5</v>
      </c>
      <c r="G15" s="151">
        <v>5</v>
      </c>
      <c r="H15" s="151">
        <v>5</v>
      </c>
      <c r="I15" s="151">
        <v>5</v>
      </c>
      <c r="J15" s="151">
        <v>5</v>
      </c>
      <c r="K15" s="151">
        <v>5</v>
      </c>
      <c r="L15" s="151">
        <v>5</v>
      </c>
      <c r="M15" s="151">
        <v>5</v>
      </c>
      <c r="N15" s="151">
        <v>5</v>
      </c>
      <c r="O15" s="151">
        <v>5</v>
      </c>
      <c r="P15" s="151">
        <v>5</v>
      </c>
      <c r="Q15" s="151">
        <v>5</v>
      </c>
      <c r="R15" s="151">
        <v>5</v>
      </c>
      <c r="S15" s="151">
        <v>5</v>
      </c>
      <c r="T15" s="151">
        <v>5</v>
      </c>
      <c r="U15" s="151">
        <v>5</v>
      </c>
      <c r="V15" s="151">
        <v>5</v>
      </c>
      <c r="W15" s="151">
        <v>5</v>
      </c>
      <c r="X15" s="151">
        <v>5</v>
      </c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7">
        <f>IF(SUM(E15:AR15)=0," ",SUM(E15:AR15))</f>
        <v>100</v>
      </c>
      <c r="AT15" s="18"/>
    </row>
    <row r="16" spans="1:46" ht="15.95" customHeight="1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9"/>
      <c r="AT16" s="18"/>
    </row>
    <row r="17" spans="1:46" ht="15.95" customHeight="1" x14ac:dyDescent="0.2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</row>
  </sheetData>
  <sheetProtection password="EE27" sheet="1" objects="1" scenarios="1" selectLockedCells="1"/>
  <customSheetViews>
    <customSheetView guid="{8BC01FE4-ABF5-4F53-8966-3A35BF8229A0}" topLeftCell="A4">
      <selection activeCell="Y19" sqref="Y19"/>
      <rowBreaks count="1" manualBreakCount="1">
        <brk id="20" max="44" man="1"/>
      </rowBreaks>
      <pageMargins left="0.59" right="0.12" top="1.52" bottom="0.78740157480314965" header="0.53" footer="0.59055118110236227"/>
      <pageSetup paperSize="9" orientation="landscape" r:id="rId1"/>
      <headerFooter alignWithMargins="0"/>
    </customSheetView>
  </customSheetViews>
  <mergeCells count="12">
    <mergeCell ref="B15:D15"/>
    <mergeCell ref="B14:D14"/>
    <mergeCell ref="B13:D13"/>
    <mergeCell ref="B11:AR12"/>
    <mergeCell ref="B1:AS2"/>
    <mergeCell ref="B7:D7"/>
    <mergeCell ref="AS5:AS7"/>
    <mergeCell ref="B3:AS4"/>
    <mergeCell ref="B5:AR6"/>
    <mergeCell ref="B8:D8"/>
    <mergeCell ref="B9:D9"/>
    <mergeCell ref="AS11:AS13"/>
  </mergeCells>
  <phoneticPr fontId="2" type="noConversion"/>
  <dataValidations xWindow="502" yWindow="615" count="2">
    <dataValidation allowBlank="1" showInputMessage="1" showErrorMessage="1" prompt="Sorunun puan değerini giriniz." sqref="E9:AR9 E15:AR15" xr:uid="{00000000-0002-0000-0300-000000000000}"/>
    <dataValidation allowBlank="1" showInputMessage="1" showErrorMessage="1" prompt="Sorunun konusunu giriniz." sqref="E8:AR8 E14:AR14" xr:uid="{00000000-0002-0000-0300-000001000000}"/>
  </dataValidations>
  <pageMargins left="0.59" right="0.12" top="0.31" bottom="0.31" header="0.25" footer="0.27"/>
  <pageSetup paperSize="9" orientation="landscape" r:id="rId2"/>
  <headerFooter alignWithMargins="0"/>
  <rowBreaks count="1" manualBreakCount="1">
    <brk id="17" max="44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1">
    <tabColor indexed="44"/>
  </sheetPr>
  <dimension ref="A1:AU96"/>
  <sheetViews>
    <sheetView topLeftCell="A6" zoomScale="130" zoomScaleNormal="130" workbookViewId="0">
      <selection activeCell="N6" sqref="N6"/>
    </sheetView>
  </sheetViews>
  <sheetFormatPr defaultRowHeight="12.75" x14ac:dyDescent="0.2"/>
  <cols>
    <col min="1" max="1" width="3.85546875" style="4" customWidth="1"/>
    <col min="2" max="2" width="5.7109375" style="4" customWidth="1"/>
    <col min="3" max="4" width="8.7109375" style="4" customWidth="1"/>
    <col min="5" max="5" width="3.42578125" style="4" customWidth="1"/>
    <col min="6" max="45" width="2.42578125" style="4" customWidth="1"/>
    <col min="46" max="46" width="7.7109375" style="4" customWidth="1"/>
    <col min="47" max="47" width="9.140625" style="4" customWidth="1"/>
    <col min="48" max="16384" width="9.140625" style="4"/>
  </cols>
  <sheetData>
    <row r="1" spans="1:47" ht="17.25" customHeight="1" x14ac:dyDescent="0.2">
      <c r="A1" s="298" t="str">
        <f>'K. Bilgiler'!H14&amp;" EĞİTİM ÖĞRETİM YILI "&amp;'K. Bilgiler'!H6</f>
        <v>2022- 2023 EĞİTİM ÖĞRETİM YILI 75. YIL MESLEKİ VE TEKNİK ANADOLU LİSESİ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300"/>
    </row>
    <row r="2" spans="1:47" ht="16.5" customHeight="1" x14ac:dyDescent="0.2">
      <c r="A2" s="301" t="str">
        <f>'K. Bilgiler'!H10&amp;" / "&amp;'K. Bilgiler'!H12&amp;" SINIFI "&amp;'K. Bilgiler'!H8&amp;" DERSİ "&amp;'K. Bilgiler'!H16&amp;". DÖNEM 1. SINAV ANALİZİ"</f>
        <v>9 / AMP SINIFI Temel Elektrik Elektronik Atölyesi DERSİ 2. DÖNEM 1. SINAV ANALİZİ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  <c r="AJ2" s="302"/>
      <c r="AK2" s="302"/>
      <c r="AL2" s="302"/>
      <c r="AM2" s="302"/>
      <c r="AN2" s="302"/>
      <c r="AO2" s="302"/>
      <c r="AP2" s="302"/>
      <c r="AQ2" s="302"/>
      <c r="AR2" s="302"/>
      <c r="AS2" s="302"/>
      <c r="AT2" s="302"/>
      <c r="AU2" s="303"/>
    </row>
    <row r="3" spans="1:47" ht="84.95" customHeight="1" x14ac:dyDescent="0.2">
      <c r="A3" s="308" t="s">
        <v>45</v>
      </c>
      <c r="B3" s="309"/>
      <c r="C3" s="309"/>
      <c r="D3" s="309"/>
      <c r="E3" s="310"/>
      <c r="F3" s="122" t="str">
        <f>IF('NOT Baremi'!E8=0," ",'NOT Baremi'!E8)</f>
        <v>ELEKTRONİK DEVRE UYGULAMALARI</v>
      </c>
      <c r="G3" s="122" t="str">
        <f>IF('NOT Baremi'!F8=0," ",'NOT Baremi'!F8)</f>
        <v>ELEKTRONİK DEVRE UYGULAMALARI</v>
      </c>
      <c r="H3" s="122" t="str">
        <f>IF('NOT Baremi'!G8=0," ",'NOT Baremi'!G8)</f>
        <v>ELEKTRONİK DEVRE UYGULAMALARI</v>
      </c>
      <c r="I3" s="122" t="str">
        <f>IF('NOT Baremi'!H8=0," ",'NOT Baremi'!H8)</f>
        <v>ELEKTRONİK DEVRE UYGULAMALARI</v>
      </c>
      <c r="J3" s="122" t="str">
        <f>IF('NOT Baremi'!I8=0," ",'NOT Baremi'!I8)</f>
        <v>ELEKTRONİK DEVRE UYGULAMALARI</v>
      </c>
      <c r="K3" s="122" t="str">
        <f>IF('NOT Baremi'!J8=0," ",'NOT Baremi'!J8)</f>
        <v>ELEKTRONİK DEVRE UYGULAMALARI</v>
      </c>
      <c r="L3" s="122" t="str">
        <f>IF('NOT Baremi'!K8=0," ",'NOT Baremi'!K8)</f>
        <v>ELEKTRONİK DEVRE UYGULAMALARI</v>
      </c>
      <c r="M3" s="122" t="str">
        <f>IF('NOT Baremi'!L8=0," ",'NOT Baremi'!L8)</f>
        <v>ELEKTRONİK DEVRE UYGULAMALARI</v>
      </c>
      <c r="N3" s="122" t="str">
        <f>IF('NOT Baremi'!M8=0," ",'NOT Baremi'!M8)</f>
        <v>ELEKTRONİK DEVRE UYGULAMALARI</v>
      </c>
      <c r="O3" s="122" t="str">
        <f>IF('NOT Baremi'!N8=0," ",'NOT Baremi'!N8)</f>
        <v>ELEKTRONİK DEVRE UYGULAMALARI</v>
      </c>
      <c r="P3" s="122" t="str">
        <f>IF('NOT Baremi'!O8=0," ",'NOT Baremi'!O8)</f>
        <v xml:space="preserve"> </v>
      </c>
      <c r="Q3" s="122" t="str">
        <f>IF('NOT Baremi'!P8=0," ",'NOT Baremi'!P8)</f>
        <v xml:space="preserve"> </v>
      </c>
      <c r="R3" s="122" t="str">
        <f>IF('NOT Baremi'!Q8=0," ",'NOT Baremi'!Q8)</f>
        <v xml:space="preserve"> </v>
      </c>
      <c r="S3" s="122" t="str">
        <f>IF('NOT Baremi'!R8=0," ",'NOT Baremi'!R8)</f>
        <v xml:space="preserve"> </v>
      </c>
      <c r="T3" s="122" t="str">
        <f>IF('NOT Baremi'!S8=0," ",'NOT Baremi'!S8)</f>
        <v xml:space="preserve"> </v>
      </c>
      <c r="U3" s="122" t="str">
        <f>IF('NOT Baremi'!T8=0," ",'NOT Baremi'!T8)</f>
        <v xml:space="preserve"> </v>
      </c>
      <c r="V3" s="122" t="str">
        <f>IF('NOT Baremi'!U8=0," ",'NOT Baremi'!U8)</f>
        <v xml:space="preserve"> </v>
      </c>
      <c r="W3" s="122" t="str">
        <f>IF('NOT Baremi'!V8=0," ",'NOT Baremi'!V8)</f>
        <v xml:space="preserve"> </v>
      </c>
      <c r="X3" s="122" t="str">
        <f>IF('NOT Baremi'!W8=0," ",'NOT Baremi'!W8)</f>
        <v xml:space="preserve"> </v>
      </c>
      <c r="Y3" s="122" t="str">
        <f>IF('NOT Baremi'!X8=0," ",'NOT Baremi'!X8)</f>
        <v xml:space="preserve"> </v>
      </c>
      <c r="Z3" s="122" t="str">
        <f>IF('NOT Baremi'!Y8=0," ",'NOT Baremi'!Y8)</f>
        <v xml:space="preserve"> </v>
      </c>
      <c r="AA3" s="122" t="str">
        <f>IF('NOT Baremi'!Z8=0," ",'NOT Baremi'!Z8)</f>
        <v xml:space="preserve"> </v>
      </c>
      <c r="AB3" s="122" t="str">
        <f>IF('NOT Baremi'!AA8=0," ",'NOT Baremi'!AA8)</f>
        <v xml:space="preserve"> </v>
      </c>
      <c r="AC3" s="122" t="str">
        <f>IF('NOT Baremi'!AB8=0," ",'NOT Baremi'!AB8)</f>
        <v xml:space="preserve"> </v>
      </c>
      <c r="AD3" s="122" t="str">
        <f>IF('NOT Baremi'!AC8=0," ",'NOT Baremi'!AC8)</f>
        <v xml:space="preserve"> </v>
      </c>
      <c r="AE3" s="122" t="str">
        <f>IF('NOT Baremi'!AD8=0," ",'NOT Baremi'!AD8)</f>
        <v xml:space="preserve"> </v>
      </c>
      <c r="AF3" s="122" t="str">
        <f>IF('NOT Baremi'!AE8=0," ",'NOT Baremi'!AE8)</f>
        <v xml:space="preserve"> </v>
      </c>
      <c r="AG3" s="122" t="str">
        <f>IF('NOT Baremi'!AF8=0," ",'NOT Baremi'!AF8)</f>
        <v xml:space="preserve"> </v>
      </c>
      <c r="AH3" s="122" t="str">
        <f>IF('NOT Baremi'!AG8=0," ",'NOT Baremi'!AG8)</f>
        <v xml:space="preserve"> </v>
      </c>
      <c r="AI3" s="122" t="str">
        <f>IF('NOT Baremi'!AH8=0," ",'NOT Baremi'!AH8)</f>
        <v xml:space="preserve"> </v>
      </c>
      <c r="AJ3" s="122" t="str">
        <f>IF('NOT Baremi'!AI8=0," ",'NOT Baremi'!AI8)</f>
        <v xml:space="preserve"> </v>
      </c>
      <c r="AK3" s="122" t="str">
        <f>IF('NOT Baremi'!AJ8=0," ",'NOT Baremi'!AJ8)</f>
        <v xml:space="preserve"> </v>
      </c>
      <c r="AL3" s="122" t="str">
        <f>IF('NOT Baremi'!AK8=0," ",'NOT Baremi'!AK8)</f>
        <v xml:space="preserve"> </v>
      </c>
      <c r="AM3" s="122" t="str">
        <f>IF('NOT Baremi'!AL8=0," ",'NOT Baremi'!AL8)</f>
        <v xml:space="preserve"> </v>
      </c>
      <c r="AN3" s="122" t="str">
        <f>IF('NOT Baremi'!AM8=0," ",'NOT Baremi'!AM8)</f>
        <v xml:space="preserve"> </v>
      </c>
      <c r="AO3" s="122" t="str">
        <f>IF('NOT Baremi'!AN8=0," ",'NOT Baremi'!AN8)</f>
        <v xml:space="preserve"> </v>
      </c>
      <c r="AP3" s="122" t="str">
        <f>IF('NOT Baremi'!AO8=0," ",'NOT Baremi'!AO8)</f>
        <v xml:space="preserve"> </v>
      </c>
      <c r="AQ3" s="122" t="str">
        <f>IF('NOT Baremi'!AP8=0," ",'NOT Baremi'!AP8)</f>
        <v xml:space="preserve"> </v>
      </c>
      <c r="AR3" s="122" t="str">
        <f>IF('NOT Baremi'!AQ8=0," ",'NOT Baremi'!AQ8)</f>
        <v xml:space="preserve"> </v>
      </c>
      <c r="AS3" s="122" t="str">
        <f>IF('NOT Baremi'!AR8=0," ",'NOT Baremi'!AR8)</f>
        <v xml:space="preserve"> </v>
      </c>
      <c r="AT3" s="311"/>
      <c r="AU3" s="312"/>
    </row>
    <row r="4" spans="1:47" ht="12.75" customHeight="1" x14ac:dyDescent="0.2">
      <c r="A4" s="320" t="s">
        <v>23</v>
      </c>
      <c r="B4" s="320"/>
      <c r="C4" s="320"/>
      <c r="D4" s="320"/>
      <c r="E4" s="320"/>
      <c r="F4" s="14">
        <f>IF('NOT Baremi'!E9=0," ",'NOT Baremi'!E9)</f>
        <v>10</v>
      </c>
      <c r="G4" s="14">
        <f>IF('NOT Baremi'!F9=0," ",'NOT Baremi'!F9)</f>
        <v>10</v>
      </c>
      <c r="H4" s="14">
        <f>IF('NOT Baremi'!G9=0," ",'NOT Baremi'!G9)</f>
        <v>10</v>
      </c>
      <c r="I4" s="14">
        <f>IF('NOT Baremi'!H9=0," ",'NOT Baremi'!H9)</f>
        <v>10</v>
      </c>
      <c r="J4" s="14">
        <f>IF('NOT Baremi'!I9=0," ",'NOT Baremi'!I9)</f>
        <v>10</v>
      </c>
      <c r="K4" s="14">
        <f>IF('NOT Baremi'!J9=0," ",'NOT Baremi'!J9)</f>
        <v>10</v>
      </c>
      <c r="L4" s="14">
        <f>IF('NOT Baremi'!K9=0," ",'NOT Baremi'!K9)</f>
        <v>10</v>
      </c>
      <c r="M4" s="14">
        <f>IF('NOT Baremi'!L9=0," ",'NOT Baremi'!L9)</f>
        <v>10</v>
      </c>
      <c r="N4" s="14">
        <f>IF('NOT Baremi'!M9=0," ",'NOT Baremi'!M9)</f>
        <v>10</v>
      </c>
      <c r="O4" s="14">
        <f>IF('NOT Baremi'!N9=0," ",'NOT Baremi'!N9)</f>
        <v>10</v>
      </c>
      <c r="P4" s="14" t="str">
        <f>IF('NOT Baremi'!O9=0," ",'NOT Baremi'!O9)</f>
        <v xml:space="preserve"> </v>
      </c>
      <c r="Q4" s="14" t="str">
        <f>IF('NOT Baremi'!P9=0," ",'NOT Baremi'!P9)</f>
        <v xml:space="preserve"> </v>
      </c>
      <c r="R4" s="14" t="str">
        <f>IF('NOT Baremi'!Q9=0," ",'NOT Baremi'!Q9)</f>
        <v xml:space="preserve"> </v>
      </c>
      <c r="S4" s="14" t="str">
        <f>IF('NOT Baremi'!R9=0," ",'NOT Baremi'!R9)</f>
        <v xml:space="preserve"> </v>
      </c>
      <c r="T4" s="14" t="str">
        <f>IF('NOT Baremi'!S9=0," ",'NOT Baremi'!S9)</f>
        <v xml:space="preserve"> </v>
      </c>
      <c r="U4" s="14" t="str">
        <f>IF('NOT Baremi'!T9=0," ",'NOT Baremi'!T9)</f>
        <v xml:space="preserve"> </v>
      </c>
      <c r="V4" s="14" t="str">
        <f>IF('NOT Baremi'!U9=0," ",'NOT Baremi'!U9)</f>
        <v xml:space="preserve"> </v>
      </c>
      <c r="W4" s="14" t="str">
        <f>IF('NOT Baremi'!V9=0," ",'NOT Baremi'!V9)</f>
        <v xml:space="preserve"> </v>
      </c>
      <c r="X4" s="14" t="str">
        <f>IF('NOT Baremi'!W9=0," ",'NOT Baremi'!W9)</f>
        <v xml:space="preserve"> </v>
      </c>
      <c r="Y4" s="14" t="str">
        <f>IF('NOT Baremi'!X9=0," ",'NOT Baremi'!X9)</f>
        <v xml:space="preserve"> </v>
      </c>
      <c r="Z4" s="14" t="str">
        <f>IF('NOT Baremi'!Y9=0," ",'NOT Baremi'!Y9)</f>
        <v xml:space="preserve"> </v>
      </c>
      <c r="AA4" s="14" t="str">
        <f>IF('NOT Baremi'!Z9=0," ",'NOT Baremi'!Z9)</f>
        <v xml:space="preserve"> </v>
      </c>
      <c r="AB4" s="14" t="str">
        <f>IF('NOT Baremi'!AA9=0," ",'NOT Baremi'!AA9)</f>
        <v xml:space="preserve"> </v>
      </c>
      <c r="AC4" s="14" t="str">
        <f>IF('NOT Baremi'!AB9=0," ",'NOT Baremi'!AB9)</f>
        <v xml:space="preserve"> </v>
      </c>
      <c r="AD4" s="14" t="str">
        <f>IF('NOT Baremi'!AC9=0," ",'NOT Baremi'!AC9)</f>
        <v xml:space="preserve"> </v>
      </c>
      <c r="AE4" s="14" t="str">
        <f>IF('NOT Baremi'!AD9=0," ",'NOT Baremi'!AD9)</f>
        <v xml:space="preserve"> </v>
      </c>
      <c r="AF4" s="14" t="str">
        <f>IF('NOT Baremi'!AE9=0," ",'NOT Baremi'!AE9)</f>
        <v xml:space="preserve"> </v>
      </c>
      <c r="AG4" s="14" t="str">
        <f>IF('NOT Baremi'!AF9=0," ",'NOT Baremi'!AF9)</f>
        <v xml:space="preserve"> </v>
      </c>
      <c r="AH4" s="14" t="str">
        <f>IF('NOT Baremi'!AG9=0," ",'NOT Baremi'!AG9)</f>
        <v xml:space="preserve"> </v>
      </c>
      <c r="AI4" s="14" t="str">
        <f>IF('NOT Baremi'!AH9=0," ",'NOT Baremi'!AH9)</f>
        <v xml:space="preserve"> </v>
      </c>
      <c r="AJ4" s="14" t="str">
        <f>IF('NOT Baremi'!AI9=0," ",'NOT Baremi'!AI9)</f>
        <v xml:space="preserve"> </v>
      </c>
      <c r="AK4" s="14" t="str">
        <f>IF('NOT Baremi'!AJ9=0," ",'NOT Baremi'!AJ9)</f>
        <v xml:space="preserve"> </v>
      </c>
      <c r="AL4" s="14" t="str">
        <f>IF('NOT Baremi'!AK9=0," ",'NOT Baremi'!AK9)</f>
        <v xml:space="preserve"> </v>
      </c>
      <c r="AM4" s="14" t="str">
        <f>IF('NOT Baremi'!AL9=0," ",'NOT Baremi'!AL9)</f>
        <v xml:space="preserve"> </v>
      </c>
      <c r="AN4" s="14" t="str">
        <f>IF('NOT Baremi'!AM9=0," ",'NOT Baremi'!AM9)</f>
        <v xml:space="preserve"> </v>
      </c>
      <c r="AO4" s="14" t="str">
        <f>IF('NOT Baremi'!AN9=0," ",'NOT Baremi'!AN9)</f>
        <v xml:space="preserve"> </v>
      </c>
      <c r="AP4" s="14" t="str">
        <f>IF('NOT Baremi'!AO9=0," ",'NOT Baremi'!AO9)</f>
        <v xml:space="preserve"> </v>
      </c>
      <c r="AQ4" s="14" t="str">
        <f>IF('NOT Baremi'!AP9=0," ",'NOT Baremi'!AP9)</f>
        <v xml:space="preserve"> </v>
      </c>
      <c r="AR4" s="14" t="str">
        <f>IF('NOT Baremi'!AQ9=0," ",'NOT Baremi'!AQ9)</f>
        <v xml:space="preserve"> </v>
      </c>
      <c r="AS4" s="14" t="str">
        <f>IF('NOT Baremi'!AR9=0," ",'NOT Baremi'!AR9)</f>
        <v xml:space="preserve"> </v>
      </c>
      <c r="AT4" s="27">
        <f>IF(SUM(F4:AS4)=0," ",SUM(F4:AS4))</f>
        <v>100</v>
      </c>
      <c r="AU4" s="319" t="s">
        <v>46</v>
      </c>
    </row>
    <row r="5" spans="1:47" ht="42" customHeight="1" x14ac:dyDescent="0.2">
      <c r="A5" s="28" t="s">
        <v>0</v>
      </c>
      <c r="B5" s="28" t="s">
        <v>30</v>
      </c>
      <c r="C5" s="258" t="s">
        <v>22</v>
      </c>
      <c r="D5" s="258"/>
      <c r="E5" s="258"/>
      <c r="F5" s="13" t="str">
        <f>IF('NOT Baremi'!E9&gt;0,'NOT Baremi'!E7&amp;"."&amp;"SORU"," ")</f>
        <v>1.SORU</v>
      </c>
      <c r="G5" s="13" t="str">
        <f>IF('NOT Baremi'!F9&gt;0,'NOT Baremi'!F7&amp;"."&amp;"SORU"," ")</f>
        <v>2.SORU</v>
      </c>
      <c r="H5" s="13" t="str">
        <f>IF('NOT Baremi'!G9&gt;0,'NOT Baremi'!G7&amp;"."&amp;"SORU"," ")</f>
        <v>3.SORU</v>
      </c>
      <c r="I5" s="13" t="str">
        <f>IF('NOT Baremi'!H9&gt;0,'NOT Baremi'!H7&amp;"."&amp;"SORU"," ")</f>
        <v>4.SORU</v>
      </c>
      <c r="J5" s="13" t="str">
        <f>IF('NOT Baremi'!I9&gt;0,'NOT Baremi'!I7&amp;"."&amp;"SORU"," ")</f>
        <v>5.SORU</v>
      </c>
      <c r="K5" s="13" t="str">
        <f>IF('NOT Baremi'!J9&gt;0,'NOT Baremi'!J7&amp;"."&amp;"SORU"," ")</f>
        <v>6.SORU</v>
      </c>
      <c r="L5" s="13" t="str">
        <f>IF('NOT Baremi'!K9&gt;0,'NOT Baremi'!K7&amp;"."&amp;"SORU"," ")</f>
        <v>7.SORU</v>
      </c>
      <c r="M5" s="13" t="str">
        <f>IF('NOT Baremi'!L9&gt;0,'NOT Baremi'!L7&amp;"."&amp;"SORU"," ")</f>
        <v>8.SORU</v>
      </c>
      <c r="N5" s="13" t="str">
        <f>IF('NOT Baremi'!M9&gt;0,'NOT Baremi'!M7&amp;"."&amp;"SORU"," ")</f>
        <v>9.SORU</v>
      </c>
      <c r="O5" s="13" t="str">
        <f>IF('NOT Baremi'!N9&gt;0,'NOT Baremi'!N7&amp;"."&amp;"SORU"," ")</f>
        <v>10.SORU</v>
      </c>
      <c r="P5" s="13" t="str">
        <f>IF('NOT Baremi'!O9&gt;0,'NOT Baremi'!O7&amp;"."&amp;"SORU"," ")</f>
        <v xml:space="preserve"> </v>
      </c>
      <c r="Q5" s="13" t="str">
        <f>IF('NOT Baremi'!P9&gt;0,'NOT Baremi'!P7&amp;"."&amp;"SORU"," ")</f>
        <v xml:space="preserve"> </v>
      </c>
      <c r="R5" s="13" t="str">
        <f>IF('NOT Baremi'!Q9&gt;0,'NOT Baremi'!Q7&amp;"."&amp;"SORU"," ")</f>
        <v xml:space="preserve"> </v>
      </c>
      <c r="S5" s="13" t="str">
        <f>IF('NOT Baremi'!R9&gt;0,'NOT Baremi'!R7&amp;"."&amp;"SORU"," ")</f>
        <v xml:space="preserve"> </v>
      </c>
      <c r="T5" s="13" t="str">
        <f>IF('NOT Baremi'!S9&gt;0,'NOT Baremi'!S7&amp;"."&amp;"SORU"," ")</f>
        <v xml:space="preserve"> </v>
      </c>
      <c r="U5" s="13" t="str">
        <f>IF('NOT Baremi'!T9&gt;0,'NOT Baremi'!T7&amp;"."&amp;"SORU"," ")</f>
        <v xml:space="preserve"> </v>
      </c>
      <c r="V5" s="13" t="str">
        <f>IF('NOT Baremi'!U9&gt;0,'NOT Baremi'!U7&amp;"."&amp;"SORU"," ")</f>
        <v xml:space="preserve"> </v>
      </c>
      <c r="W5" s="13" t="str">
        <f>IF('NOT Baremi'!V9&gt;0,'NOT Baremi'!V7&amp;"."&amp;"SORU"," ")</f>
        <v xml:space="preserve"> </v>
      </c>
      <c r="X5" s="13" t="str">
        <f>IF('NOT Baremi'!W9&gt;0,'NOT Baremi'!W7&amp;"."&amp;"SORU"," ")</f>
        <v xml:space="preserve"> </v>
      </c>
      <c r="Y5" s="13" t="str">
        <f>IF('NOT Baremi'!X9&gt;0,'NOT Baremi'!X7&amp;"."&amp;"SORU"," ")</f>
        <v xml:space="preserve"> </v>
      </c>
      <c r="Z5" s="13" t="str">
        <f>IF('NOT Baremi'!Y9&gt;0,'NOT Baremi'!Y7&amp;"."&amp;"SORU"," ")</f>
        <v xml:space="preserve"> </v>
      </c>
      <c r="AA5" s="13" t="str">
        <f>IF('NOT Baremi'!Z9&gt;0,'NOT Baremi'!Z7&amp;"."&amp;"SORU"," ")</f>
        <v xml:space="preserve"> </v>
      </c>
      <c r="AB5" s="13" t="str">
        <f>IF('NOT Baremi'!AA9&gt;0,'NOT Baremi'!AA7&amp;"."&amp;"SORU"," ")</f>
        <v xml:space="preserve"> </v>
      </c>
      <c r="AC5" s="13" t="str">
        <f>IF('NOT Baremi'!AB9&gt;0,'NOT Baremi'!AB7&amp;"."&amp;"SORU"," ")</f>
        <v xml:space="preserve"> </v>
      </c>
      <c r="AD5" s="13" t="str">
        <f>IF('NOT Baremi'!AC9&gt;0,'NOT Baremi'!AC7&amp;"."&amp;"SORU"," ")</f>
        <v xml:space="preserve"> </v>
      </c>
      <c r="AE5" s="13" t="str">
        <f>IF('NOT Baremi'!AD9&gt;0,'NOT Baremi'!AD7&amp;"."&amp;"SORU"," ")</f>
        <v xml:space="preserve"> </v>
      </c>
      <c r="AF5" s="13" t="str">
        <f>IF('NOT Baremi'!AE9&gt;0,'NOT Baremi'!AE7&amp;"."&amp;"SORU"," ")</f>
        <v xml:space="preserve"> </v>
      </c>
      <c r="AG5" s="13" t="str">
        <f>IF('NOT Baremi'!AF9&gt;0,'NOT Baremi'!AF7&amp;"."&amp;"SORU"," ")</f>
        <v xml:space="preserve"> </v>
      </c>
      <c r="AH5" s="13" t="str">
        <f>IF('NOT Baremi'!AG9&gt;0,'NOT Baremi'!AG7&amp;"."&amp;"SORU"," ")</f>
        <v xml:space="preserve"> </v>
      </c>
      <c r="AI5" s="13" t="str">
        <f>IF('NOT Baremi'!AH9&gt;0,'NOT Baremi'!AH7&amp;"."&amp;"SORU"," ")</f>
        <v xml:space="preserve"> </v>
      </c>
      <c r="AJ5" s="13" t="str">
        <f>IF('NOT Baremi'!AI9&gt;0,'NOT Baremi'!AI7&amp;"."&amp;"SORU"," ")</f>
        <v xml:space="preserve"> </v>
      </c>
      <c r="AK5" s="13" t="str">
        <f>IF('NOT Baremi'!AJ9&gt;0,'NOT Baremi'!AJ7&amp;"."&amp;"SORU"," ")</f>
        <v xml:space="preserve"> </v>
      </c>
      <c r="AL5" s="13" t="str">
        <f>IF('NOT Baremi'!AK9&gt;0,'NOT Baremi'!AK7&amp;"."&amp;"SORU"," ")</f>
        <v xml:space="preserve"> </v>
      </c>
      <c r="AM5" s="13" t="str">
        <f>IF('NOT Baremi'!AL9&gt;0,'NOT Baremi'!AL7&amp;"."&amp;"SORU"," ")</f>
        <v xml:space="preserve"> </v>
      </c>
      <c r="AN5" s="13" t="str">
        <f>IF('NOT Baremi'!AM9&gt;0,'NOT Baremi'!AM7&amp;"."&amp;"SORU"," ")</f>
        <v xml:space="preserve"> </v>
      </c>
      <c r="AO5" s="13" t="str">
        <f>IF('NOT Baremi'!AN9&gt;0,'NOT Baremi'!AN7&amp;"."&amp;"SORU"," ")</f>
        <v xml:space="preserve"> </v>
      </c>
      <c r="AP5" s="13" t="str">
        <f>IF('NOT Baremi'!AO9&gt;0,'NOT Baremi'!AO7&amp;"."&amp;"SORU"," ")</f>
        <v xml:space="preserve"> </v>
      </c>
      <c r="AQ5" s="13" t="str">
        <f>IF('NOT Baremi'!AP9&gt;0,'NOT Baremi'!AP7&amp;"."&amp;"SORU"," ")</f>
        <v xml:space="preserve"> </v>
      </c>
      <c r="AR5" s="13" t="str">
        <f>IF('NOT Baremi'!AQ9&gt;0,'NOT Baremi'!AQ7&amp;"."&amp;"SORU"," ")</f>
        <v xml:space="preserve"> </v>
      </c>
      <c r="AS5" s="13" t="str">
        <f>IF('NOT Baremi'!AR9&gt;0,'NOT Baremi'!AR7&amp;"."&amp;"SORU"," ")</f>
        <v xml:space="preserve"> </v>
      </c>
      <c r="AT5" s="16" t="s">
        <v>25</v>
      </c>
      <c r="AU5" s="319"/>
    </row>
    <row r="6" spans="1:47" ht="12" customHeight="1" x14ac:dyDescent="0.2">
      <c r="A6" s="29">
        <f>'S. Listesi'!E4</f>
        <v>1</v>
      </c>
      <c r="B6" s="30">
        <f>IF('S. Listesi'!F4=0," ",'S. Listesi'!F4)</f>
        <v>611</v>
      </c>
      <c r="C6" s="250" t="str">
        <f>IF('S. Listesi'!G4=0," ",'S. Listesi'!G4)</f>
        <v>TUNAHAN SARI</v>
      </c>
      <c r="D6" s="250"/>
      <c r="E6" s="250"/>
      <c r="F6" s="73">
        <v>0</v>
      </c>
      <c r="G6" s="73">
        <v>10</v>
      </c>
      <c r="H6" s="73">
        <v>5</v>
      </c>
      <c r="I6" s="73">
        <v>10</v>
      </c>
      <c r="J6" s="73">
        <v>10</v>
      </c>
      <c r="K6" s="73">
        <v>10</v>
      </c>
      <c r="L6" s="73">
        <v>10</v>
      </c>
      <c r="M6" s="73">
        <v>0</v>
      </c>
      <c r="N6" s="73">
        <v>10</v>
      </c>
      <c r="O6" s="73">
        <v>10</v>
      </c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8">
        <f>IF(COUNTBLANK(F6:AS6)=COLUMNS(F6:AS6)," ",IF(SUM(F6:AS6)=0,0,SUM(F6:AS6)))</f>
        <v>75</v>
      </c>
      <c r="AU6" s="78" t="str">
        <f>IF(AT6=" "," ",IF(AT6&gt;84.99,"Pekiyi",IF(AT6&gt;69.99,"İyi",IF(AT6&gt;59.99,"Orta",IF(AT6&gt;49.99,"Geçer","Geçmez")))))</f>
        <v>İyi</v>
      </c>
    </row>
    <row r="7" spans="1:47" ht="12" customHeight="1" x14ac:dyDescent="0.2">
      <c r="A7" s="29">
        <f>'S. Listesi'!E5</f>
        <v>2</v>
      </c>
      <c r="B7" s="30">
        <f>IF('S. Listesi'!F5=0," ",'S. Listesi'!F5)</f>
        <v>681</v>
      </c>
      <c r="C7" s="250" t="str">
        <f>IF('S. Listesi'!G5=0," ",'S. Listesi'!G5)</f>
        <v>MUSTAFA YÜCEL</v>
      </c>
      <c r="D7" s="250"/>
      <c r="E7" s="250"/>
      <c r="F7" s="73">
        <v>0</v>
      </c>
      <c r="G7" s="73">
        <v>0</v>
      </c>
      <c r="H7" s="73">
        <v>5</v>
      </c>
      <c r="I7" s="73">
        <v>0</v>
      </c>
      <c r="J7" s="73">
        <v>0</v>
      </c>
      <c r="K7" s="73">
        <v>10</v>
      </c>
      <c r="L7" s="73">
        <v>10</v>
      </c>
      <c r="M7" s="73">
        <v>10</v>
      </c>
      <c r="N7" s="73">
        <v>10</v>
      </c>
      <c r="O7" s="73">
        <v>10</v>
      </c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8">
        <f t="shared" ref="AT7:AT44" si="0">IF(COUNTBLANK(F7:AS7)=COLUMNS(F7:AS7)," ",IF(SUM(F7:AS7)=0,0,SUM(F7:AS7)))</f>
        <v>55</v>
      </c>
      <c r="AU7" s="78" t="str">
        <f t="shared" ref="AU7:AU45" si="1">IF(AT7=" "," ",IF(AT7&gt;84.99,"Pekiyi",IF(AT7&gt;69.99,"İyi",IF(AT7&gt;59.99,"Orta",IF(AT7&gt;49.99,"Geçer","Geçmez")))))</f>
        <v>Geçer</v>
      </c>
    </row>
    <row r="8" spans="1:47" ht="12" customHeight="1" x14ac:dyDescent="0.2">
      <c r="A8" s="29">
        <f>'S. Listesi'!E6</f>
        <v>3</v>
      </c>
      <c r="B8" s="30">
        <f>IF('S. Listesi'!F6=0," ",'S. Listesi'!F6)</f>
        <v>708</v>
      </c>
      <c r="C8" s="250" t="str">
        <f>IF('S. Listesi'!G6=0," ",'S. Listesi'!G6)</f>
        <v>HÜSEYİN GÜLTEKİN</v>
      </c>
      <c r="D8" s="250"/>
      <c r="E8" s="250"/>
      <c r="F8" s="73">
        <v>0</v>
      </c>
      <c r="G8" s="73">
        <v>0</v>
      </c>
      <c r="H8" s="73">
        <v>0</v>
      </c>
      <c r="I8" s="73">
        <v>10</v>
      </c>
      <c r="J8" s="73">
        <v>0</v>
      </c>
      <c r="K8" s="73">
        <v>10</v>
      </c>
      <c r="L8" s="73">
        <v>0</v>
      </c>
      <c r="M8" s="73">
        <v>5</v>
      </c>
      <c r="N8" s="73">
        <v>10</v>
      </c>
      <c r="O8" s="73">
        <v>5</v>
      </c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8">
        <f t="shared" si="0"/>
        <v>40</v>
      </c>
      <c r="AU8" s="78" t="str">
        <f t="shared" si="1"/>
        <v>Geçmez</v>
      </c>
    </row>
    <row r="9" spans="1:47" ht="12" customHeight="1" x14ac:dyDescent="0.2">
      <c r="A9" s="29">
        <f>'S. Listesi'!E7</f>
        <v>4</v>
      </c>
      <c r="B9" s="30">
        <f>IF('S. Listesi'!F7=0," ",'S. Listesi'!F7)</f>
        <v>740</v>
      </c>
      <c r="C9" s="250" t="str">
        <f>IF('S. Listesi'!G7=0," ",'S. Listesi'!G7)</f>
        <v>BERAT GÖNEN</v>
      </c>
      <c r="D9" s="250"/>
      <c r="E9" s="250"/>
      <c r="F9" s="73">
        <v>0</v>
      </c>
      <c r="G9" s="73">
        <v>0</v>
      </c>
      <c r="H9" s="73">
        <v>0</v>
      </c>
      <c r="I9" s="73">
        <v>10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8">
        <f t="shared" si="0"/>
        <v>10</v>
      </c>
      <c r="AU9" s="78" t="str">
        <f t="shared" si="1"/>
        <v>Geçmez</v>
      </c>
    </row>
    <row r="10" spans="1:47" ht="12" customHeight="1" x14ac:dyDescent="0.2">
      <c r="A10" s="29">
        <f>'S. Listesi'!E8</f>
        <v>5</v>
      </c>
      <c r="B10" s="30">
        <f>IF('S. Listesi'!F8=0," ",'S. Listesi'!F8)</f>
        <v>801</v>
      </c>
      <c r="C10" s="250" t="str">
        <f>IF('S. Listesi'!G8=0," ",'S. Listesi'!G8)</f>
        <v>MUHAMMET HATİP AYHAN</v>
      </c>
      <c r="D10" s="250"/>
      <c r="E10" s="250"/>
      <c r="F10" s="73">
        <v>0</v>
      </c>
      <c r="G10" s="73">
        <v>0</v>
      </c>
      <c r="H10" s="73">
        <v>0</v>
      </c>
      <c r="I10" s="73">
        <v>0</v>
      </c>
      <c r="J10" s="73">
        <v>10</v>
      </c>
      <c r="K10" s="73">
        <v>0</v>
      </c>
      <c r="L10" s="73">
        <v>0</v>
      </c>
      <c r="M10" s="73">
        <v>10</v>
      </c>
      <c r="N10" s="73">
        <v>0</v>
      </c>
      <c r="O10" s="73">
        <v>2</v>
      </c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8">
        <f t="shared" si="0"/>
        <v>22</v>
      </c>
      <c r="AU10" s="78" t="str">
        <f t="shared" si="1"/>
        <v>Geçmez</v>
      </c>
    </row>
    <row r="11" spans="1:47" ht="12" customHeight="1" x14ac:dyDescent="0.2">
      <c r="A11" s="29">
        <f>'S. Listesi'!E9</f>
        <v>6</v>
      </c>
      <c r="B11" s="30">
        <f>IF('S. Listesi'!F9=0," ",'S. Listesi'!F9)</f>
        <v>828</v>
      </c>
      <c r="C11" s="250" t="str">
        <f>IF('S. Listesi'!G9=0," ",'S. Listesi'!G9)</f>
        <v>UMUT RAHMAN KARACA</v>
      </c>
      <c r="D11" s="250"/>
      <c r="E11" s="250"/>
      <c r="F11" s="73">
        <v>10</v>
      </c>
      <c r="G11" s="73">
        <v>0</v>
      </c>
      <c r="H11" s="73">
        <v>10</v>
      </c>
      <c r="I11" s="73">
        <v>0</v>
      </c>
      <c r="J11" s="73">
        <v>10</v>
      </c>
      <c r="K11" s="73">
        <v>0</v>
      </c>
      <c r="L11" s="73">
        <v>2</v>
      </c>
      <c r="M11" s="73">
        <v>10</v>
      </c>
      <c r="N11" s="73">
        <v>10</v>
      </c>
      <c r="O11" s="73">
        <v>10</v>
      </c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8">
        <f t="shared" si="0"/>
        <v>62</v>
      </c>
      <c r="AU11" s="78" t="str">
        <f t="shared" si="1"/>
        <v>Orta</v>
      </c>
    </row>
    <row r="12" spans="1:47" ht="12" customHeight="1" x14ac:dyDescent="0.2">
      <c r="A12" s="29">
        <f>'S. Listesi'!E10</f>
        <v>7</v>
      </c>
      <c r="B12" s="30">
        <f>IF('S. Listesi'!F10=0," ",'S. Listesi'!F10)</f>
        <v>829</v>
      </c>
      <c r="C12" s="250" t="str">
        <f>IF('S. Listesi'!G10=0," ",'S. Listesi'!G10)</f>
        <v>MUHAMMED ALİ YILDIZ</v>
      </c>
      <c r="D12" s="250"/>
      <c r="E12" s="250"/>
      <c r="F12" s="73">
        <v>0</v>
      </c>
      <c r="G12" s="73">
        <v>0</v>
      </c>
      <c r="H12" s="73">
        <v>0</v>
      </c>
      <c r="I12" s="73">
        <v>0</v>
      </c>
      <c r="J12" s="73">
        <v>10</v>
      </c>
      <c r="K12" s="73">
        <v>10</v>
      </c>
      <c r="L12" s="73">
        <v>0</v>
      </c>
      <c r="M12" s="73">
        <v>5</v>
      </c>
      <c r="N12" s="73">
        <v>0</v>
      </c>
      <c r="O12" s="73">
        <v>0</v>
      </c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8">
        <f t="shared" si="0"/>
        <v>25</v>
      </c>
      <c r="AU12" s="78" t="str">
        <f t="shared" si="1"/>
        <v>Geçmez</v>
      </c>
    </row>
    <row r="13" spans="1:47" ht="12" customHeight="1" x14ac:dyDescent="0.2">
      <c r="A13" s="29">
        <f>'S. Listesi'!E11</f>
        <v>8</v>
      </c>
      <c r="B13" s="30">
        <f>IF('S. Listesi'!F11=0," ",'S. Listesi'!F11)</f>
        <v>900</v>
      </c>
      <c r="C13" s="250" t="str">
        <f>IF('S. Listesi'!G11=0," ",'S. Listesi'!G11)</f>
        <v>HALİL KARACADAĞ</v>
      </c>
      <c r="D13" s="250"/>
      <c r="E13" s="250"/>
      <c r="F13" s="73">
        <v>10</v>
      </c>
      <c r="G13" s="73">
        <v>10</v>
      </c>
      <c r="H13" s="73">
        <v>10</v>
      </c>
      <c r="I13" s="73">
        <v>7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8">
        <f t="shared" si="0"/>
        <v>37</v>
      </c>
      <c r="AU13" s="78" t="str">
        <f t="shared" si="1"/>
        <v>Geçmez</v>
      </c>
    </row>
    <row r="14" spans="1:47" ht="12" customHeight="1" x14ac:dyDescent="0.2">
      <c r="A14" s="29">
        <f>'S. Listesi'!E12</f>
        <v>9</v>
      </c>
      <c r="B14" s="30">
        <f>IF('S. Listesi'!F12=0," ",'S. Listesi'!F12)</f>
        <v>951</v>
      </c>
      <c r="C14" s="250" t="str">
        <f>IF('S. Listesi'!G12=0," ",'S. Listesi'!G12)</f>
        <v>BERAT DİNÇ</v>
      </c>
      <c r="D14" s="250"/>
      <c r="E14" s="250"/>
      <c r="F14" s="73">
        <v>0</v>
      </c>
      <c r="G14" s="73">
        <v>0</v>
      </c>
      <c r="H14" s="73">
        <v>0</v>
      </c>
      <c r="I14" s="73">
        <v>0</v>
      </c>
      <c r="J14" s="73">
        <v>10</v>
      </c>
      <c r="K14" s="73">
        <v>10</v>
      </c>
      <c r="L14" s="73">
        <v>10</v>
      </c>
      <c r="M14" s="73">
        <v>10</v>
      </c>
      <c r="N14" s="73">
        <v>0</v>
      </c>
      <c r="O14" s="73">
        <v>0</v>
      </c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8">
        <f t="shared" si="0"/>
        <v>40</v>
      </c>
      <c r="AU14" s="78" t="str">
        <f t="shared" si="1"/>
        <v>Geçmez</v>
      </c>
    </row>
    <row r="15" spans="1:47" ht="12" customHeight="1" x14ac:dyDescent="0.2">
      <c r="A15" s="29">
        <f>'S. Listesi'!E13</f>
        <v>10</v>
      </c>
      <c r="B15" s="30">
        <f>IF('S. Listesi'!F13=0," ",'S. Listesi'!F13)</f>
        <v>1000</v>
      </c>
      <c r="C15" s="250" t="str">
        <f>IF('S. Listesi'!G13=0," ",'S. Listesi'!G13)</f>
        <v>HAMZA BURÇAK</v>
      </c>
      <c r="D15" s="250"/>
      <c r="E15" s="250"/>
      <c r="F15" s="73">
        <v>10</v>
      </c>
      <c r="G15" s="73">
        <v>10</v>
      </c>
      <c r="H15" s="73">
        <v>10</v>
      </c>
      <c r="I15" s="73">
        <v>10</v>
      </c>
      <c r="J15" s="73">
        <v>10</v>
      </c>
      <c r="K15" s="73">
        <v>10</v>
      </c>
      <c r="L15" s="73">
        <v>10</v>
      </c>
      <c r="M15" s="73">
        <v>10</v>
      </c>
      <c r="N15" s="73">
        <v>2</v>
      </c>
      <c r="O15" s="73">
        <v>0</v>
      </c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8">
        <f t="shared" si="0"/>
        <v>82</v>
      </c>
      <c r="AU15" s="78" t="str">
        <f t="shared" si="1"/>
        <v>İyi</v>
      </c>
    </row>
    <row r="16" spans="1:47" ht="12" customHeight="1" x14ac:dyDescent="0.2">
      <c r="A16" s="29">
        <f>'S. Listesi'!E14</f>
        <v>11</v>
      </c>
      <c r="B16" s="30">
        <f>IF('S. Listesi'!F14=0," ",'S. Listesi'!F14)</f>
        <v>1006</v>
      </c>
      <c r="C16" s="250" t="str">
        <f>IF('S. Listesi'!G14=0," ",'S. Listesi'!G14)</f>
        <v>ALİHAN KÜRKCÜ</v>
      </c>
      <c r="D16" s="250"/>
      <c r="E16" s="250"/>
      <c r="F16" s="73">
        <v>0</v>
      </c>
      <c r="G16" s="73">
        <v>0</v>
      </c>
      <c r="H16" s="73">
        <v>0</v>
      </c>
      <c r="I16" s="73">
        <v>0</v>
      </c>
      <c r="J16" s="73">
        <v>10</v>
      </c>
      <c r="K16" s="73">
        <v>10</v>
      </c>
      <c r="L16" s="73">
        <v>10</v>
      </c>
      <c r="M16" s="73">
        <v>10</v>
      </c>
      <c r="N16" s="73">
        <v>0</v>
      </c>
      <c r="O16" s="73">
        <v>0</v>
      </c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8">
        <f t="shared" si="0"/>
        <v>40</v>
      </c>
      <c r="AU16" s="78" t="str">
        <f t="shared" si="1"/>
        <v>Geçmez</v>
      </c>
    </row>
    <row r="17" spans="1:47" ht="12" customHeight="1" x14ac:dyDescent="0.2">
      <c r="A17" s="29">
        <f>'S. Listesi'!E15</f>
        <v>12</v>
      </c>
      <c r="B17" s="30">
        <f>IF('S. Listesi'!F15=0," ",'S. Listesi'!F15)</f>
        <v>1046</v>
      </c>
      <c r="C17" s="250" t="str">
        <f>IF('S. Listesi'!G15=0," ",'S. Listesi'!G15)</f>
        <v>EMİRHAN BURÇAK</v>
      </c>
      <c r="D17" s="250"/>
      <c r="E17" s="250"/>
      <c r="F17" s="73">
        <v>10</v>
      </c>
      <c r="G17" s="73">
        <v>10</v>
      </c>
      <c r="H17" s="73">
        <v>0</v>
      </c>
      <c r="I17" s="73">
        <v>0</v>
      </c>
      <c r="J17" s="73">
        <v>0</v>
      </c>
      <c r="K17" s="73">
        <v>10</v>
      </c>
      <c r="L17" s="73">
        <v>0</v>
      </c>
      <c r="M17" s="73">
        <v>0</v>
      </c>
      <c r="N17" s="73">
        <v>0</v>
      </c>
      <c r="O17" s="73">
        <v>0</v>
      </c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8">
        <f t="shared" si="0"/>
        <v>30</v>
      </c>
      <c r="AU17" s="78" t="str">
        <f t="shared" si="1"/>
        <v>Geçmez</v>
      </c>
    </row>
    <row r="18" spans="1:47" ht="12" customHeight="1" x14ac:dyDescent="0.2">
      <c r="A18" s="29">
        <f>'S. Listesi'!E16</f>
        <v>13</v>
      </c>
      <c r="B18" s="30">
        <f>IF('S. Listesi'!F16=0," ",'S. Listesi'!F16)</f>
        <v>1049</v>
      </c>
      <c r="C18" s="250" t="str">
        <f>IF('S. Listesi'!G16=0," ",'S. Listesi'!G16)</f>
        <v>MEHMET ALİ BAŞ</v>
      </c>
      <c r="D18" s="250"/>
      <c r="E18" s="250"/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10</v>
      </c>
      <c r="N18" s="73">
        <v>10</v>
      </c>
      <c r="O18" s="73">
        <v>10</v>
      </c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8">
        <f t="shared" si="0"/>
        <v>30</v>
      </c>
      <c r="AU18" s="78" t="str">
        <f t="shared" si="1"/>
        <v>Geçmez</v>
      </c>
    </row>
    <row r="19" spans="1:47" ht="12" customHeight="1" x14ac:dyDescent="0.2">
      <c r="A19" s="29">
        <f>'S. Listesi'!E17</f>
        <v>14</v>
      </c>
      <c r="B19" s="30">
        <f>IF('S. Listesi'!F17=0," ",'S. Listesi'!F17)</f>
        <v>1055</v>
      </c>
      <c r="C19" s="250" t="str">
        <f>IF('S. Listesi'!G17=0," ",'S. Listesi'!G17)</f>
        <v>MUTTALİP PAYHAN</v>
      </c>
      <c r="D19" s="250"/>
      <c r="E19" s="250"/>
      <c r="F19" s="73">
        <v>0</v>
      </c>
      <c r="G19" s="73">
        <v>10</v>
      </c>
      <c r="H19" s="73">
        <v>10</v>
      </c>
      <c r="I19" s="73">
        <v>10</v>
      </c>
      <c r="J19" s="73">
        <v>10</v>
      </c>
      <c r="K19" s="73">
        <v>0</v>
      </c>
      <c r="L19" s="73">
        <v>10</v>
      </c>
      <c r="M19" s="73">
        <v>10</v>
      </c>
      <c r="N19" s="73">
        <v>10</v>
      </c>
      <c r="O19" s="73">
        <v>0</v>
      </c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8">
        <f t="shared" si="0"/>
        <v>70</v>
      </c>
      <c r="AU19" s="78" t="str">
        <f t="shared" si="1"/>
        <v>İyi</v>
      </c>
    </row>
    <row r="20" spans="1:47" ht="12" customHeight="1" x14ac:dyDescent="0.2">
      <c r="A20" s="29">
        <f>'S. Listesi'!E18</f>
        <v>15</v>
      </c>
      <c r="B20" s="30">
        <f>IF('S. Listesi'!F18=0," ",'S. Listesi'!F18)</f>
        <v>1082</v>
      </c>
      <c r="C20" s="250" t="str">
        <f>IF('S. Listesi'!G18=0," ",'S. Listesi'!G18)</f>
        <v>CİVAN MERT AKBULUT</v>
      </c>
      <c r="D20" s="250"/>
      <c r="E20" s="250"/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5</v>
      </c>
      <c r="L20" s="73">
        <v>0</v>
      </c>
      <c r="M20" s="73">
        <v>0</v>
      </c>
      <c r="N20" s="73">
        <v>0</v>
      </c>
      <c r="O20" s="73">
        <v>0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8">
        <f t="shared" si="0"/>
        <v>5</v>
      </c>
      <c r="AU20" s="78" t="str">
        <f t="shared" si="1"/>
        <v>Geçmez</v>
      </c>
    </row>
    <row r="21" spans="1:47" ht="12" customHeight="1" x14ac:dyDescent="0.2">
      <c r="A21" s="29">
        <f>'S. Listesi'!E19</f>
        <v>16</v>
      </c>
      <c r="B21" s="30">
        <f>IF('S. Listesi'!F19=0," ",'S. Listesi'!F19)</f>
        <v>1095</v>
      </c>
      <c r="C21" s="250" t="str">
        <f>IF('S. Listesi'!G19=0," ",'S. Listesi'!G19)</f>
        <v>NEZİHA NUR KARA</v>
      </c>
      <c r="D21" s="250"/>
      <c r="E21" s="250"/>
      <c r="F21" s="73">
        <v>10</v>
      </c>
      <c r="G21" s="73">
        <v>10</v>
      </c>
      <c r="H21" s="73">
        <v>10</v>
      </c>
      <c r="I21" s="73">
        <v>10</v>
      </c>
      <c r="J21" s="73">
        <v>10</v>
      </c>
      <c r="K21" s="73">
        <v>0</v>
      </c>
      <c r="L21" s="73">
        <v>10</v>
      </c>
      <c r="M21" s="73">
        <v>0</v>
      </c>
      <c r="N21" s="73">
        <v>0</v>
      </c>
      <c r="O21" s="73">
        <v>0</v>
      </c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8">
        <f t="shared" si="0"/>
        <v>60</v>
      </c>
      <c r="AU21" s="78" t="str">
        <f t="shared" si="1"/>
        <v>Orta</v>
      </c>
    </row>
    <row r="22" spans="1:47" ht="12" customHeight="1" x14ac:dyDescent="0.2">
      <c r="A22" s="29">
        <f>'S. Listesi'!E20</f>
        <v>17</v>
      </c>
      <c r="B22" s="30">
        <f>IF('S. Listesi'!F20=0," ",'S. Listesi'!F20)</f>
        <v>1099</v>
      </c>
      <c r="C22" s="250" t="str">
        <f>IF('S. Listesi'!G20=0," ",'S. Listesi'!G20)</f>
        <v>ALİ İHSAN ŞAHİN</v>
      </c>
      <c r="D22" s="250"/>
      <c r="E22" s="250"/>
      <c r="F22" s="73">
        <v>0</v>
      </c>
      <c r="G22" s="73">
        <v>10</v>
      </c>
      <c r="H22" s="73">
        <v>10</v>
      </c>
      <c r="I22" s="73">
        <v>0</v>
      </c>
      <c r="J22" s="73">
        <v>10</v>
      </c>
      <c r="K22" s="73">
        <v>0</v>
      </c>
      <c r="L22" s="73">
        <v>10</v>
      </c>
      <c r="M22" s="73">
        <v>5</v>
      </c>
      <c r="N22" s="73">
        <v>0</v>
      </c>
      <c r="O22" s="73">
        <v>0</v>
      </c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8">
        <f t="shared" si="0"/>
        <v>45</v>
      </c>
      <c r="AU22" s="78" t="str">
        <f t="shared" si="1"/>
        <v>Geçmez</v>
      </c>
    </row>
    <row r="23" spans="1:47" ht="12" customHeight="1" x14ac:dyDescent="0.2">
      <c r="A23" s="29">
        <f>'S. Listesi'!E21</f>
        <v>18</v>
      </c>
      <c r="B23" s="30">
        <f>IF('S. Listesi'!F21=0," ",'S. Listesi'!F21)</f>
        <v>1127</v>
      </c>
      <c r="C23" s="250" t="str">
        <f>IF('S. Listesi'!G21=0," ",'S. Listesi'!G21)</f>
        <v>BATUHAN ÇETİN</v>
      </c>
      <c r="D23" s="250"/>
      <c r="E23" s="250"/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10</v>
      </c>
      <c r="M23" s="73">
        <v>10</v>
      </c>
      <c r="N23" s="73">
        <v>10</v>
      </c>
      <c r="O23" s="73">
        <v>0</v>
      </c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8">
        <f t="shared" si="0"/>
        <v>30</v>
      </c>
      <c r="AU23" s="78" t="str">
        <f t="shared" si="1"/>
        <v>Geçmez</v>
      </c>
    </row>
    <row r="24" spans="1:47" ht="12" customHeight="1" x14ac:dyDescent="0.2">
      <c r="A24" s="29">
        <f>'S. Listesi'!E22</f>
        <v>19</v>
      </c>
      <c r="B24" s="30">
        <f>IF('S. Listesi'!F22=0," ",'S. Listesi'!F22)</f>
        <v>1137</v>
      </c>
      <c r="C24" s="250" t="str">
        <f>IF('S. Listesi'!G22=0," ",'S. Listesi'!G22)</f>
        <v>SAJJAD YAHYA AHMED AHMED</v>
      </c>
      <c r="D24" s="250"/>
      <c r="E24" s="250"/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10</v>
      </c>
      <c r="L24" s="73">
        <v>10</v>
      </c>
      <c r="M24" s="73">
        <v>0</v>
      </c>
      <c r="N24" s="73">
        <v>0</v>
      </c>
      <c r="O24" s="73">
        <v>0</v>
      </c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8">
        <f t="shared" si="0"/>
        <v>20</v>
      </c>
      <c r="AU24" s="78" t="str">
        <f>IF(AT24=" "," ",IF(AT24&gt;84.99,"Pekiyi",IF(AT24&gt;69.99,"İyi",IF(AT24&gt;59.99,"Orta",IF(AT24&gt;49.99,"Geçer","Geçmez")))))</f>
        <v>Geçmez</v>
      </c>
    </row>
    <row r="25" spans="1:47" ht="12" customHeight="1" x14ac:dyDescent="0.2">
      <c r="A25" s="29">
        <f>'S. Listesi'!E23</f>
        <v>20</v>
      </c>
      <c r="B25" s="30">
        <f>IF('S. Listesi'!F23=0," ",'S. Listesi'!F23)</f>
        <v>1145</v>
      </c>
      <c r="C25" s="250" t="str">
        <f>IF('S. Listesi'!G23=0," ",'S. Listesi'!G23)</f>
        <v>BURAK KESER</v>
      </c>
      <c r="D25" s="250"/>
      <c r="E25" s="250"/>
      <c r="F25" s="73">
        <v>0</v>
      </c>
      <c r="G25" s="73">
        <v>0</v>
      </c>
      <c r="H25" s="73">
        <v>0</v>
      </c>
      <c r="I25" s="73">
        <v>0</v>
      </c>
      <c r="J25" s="73">
        <v>10</v>
      </c>
      <c r="K25" s="73">
        <v>10</v>
      </c>
      <c r="L25" s="73">
        <v>10</v>
      </c>
      <c r="M25" s="73">
        <v>10</v>
      </c>
      <c r="N25" s="73">
        <v>10</v>
      </c>
      <c r="O25" s="73">
        <v>5</v>
      </c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8">
        <f t="shared" si="0"/>
        <v>55</v>
      </c>
      <c r="AU25" s="78" t="str">
        <f t="shared" si="1"/>
        <v>Geçer</v>
      </c>
    </row>
    <row r="26" spans="1:47" ht="12" customHeight="1" x14ac:dyDescent="0.2">
      <c r="A26" s="29">
        <f>'S. Listesi'!E24</f>
        <v>21</v>
      </c>
      <c r="B26" s="30">
        <f>IF('S. Listesi'!F24=0," ",'S. Listesi'!F24)</f>
        <v>1150</v>
      </c>
      <c r="C26" s="250" t="str">
        <f>IF('S. Listesi'!G24=0," ",'S. Listesi'!G24)</f>
        <v>POLAT ARDA DOĞAN</v>
      </c>
      <c r="D26" s="250"/>
      <c r="E26" s="250"/>
      <c r="F26" s="73">
        <v>0</v>
      </c>
      <c r="G26" s="73">
        <v>0</v>
      </c>
      <c r="H26" s="73">
        <v>0</v>
      </c>
      <c r="I26" s="73">
        <v>10</v>
      </c>
      <c r="J26" s="73">
        <v>0</v>
      </c>
      <c r="K26" s="73">
        <v>0</v>
      </c>
      <c r="L26" s="73">
        <v>5</v>
      </c>
      <c r="M26" s="73">
        <v>5</v>
      </c>
      <c r="N26" s="73">
        <v>10</v>
      </c>
      <c r="O26" s="73">
        <v>10</v>
      </c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8">
        <f t="shared" si="0"/>
        <v>40</v>
      </c>
      <c r="AU26" s="78" t="str">
        <f t="shared" si="1"/>
        <v>Geçmez</v>
      </c>
    </row>
    <row r="27" spans="1:47" ht="12" customHeight="1" x14ac:dyDescent="0.2">
      <c r="A27" s="29">
        <f>'S. Listesi'!E25</f>
        <v>22</v>
      </c>
      <c r="B27" s="30">
        <f>IF('S. Listesi'!F25=0," ",'S. Listesi'!F25)</f>
        <v>1152</v>
      </c>
      <c r="C27" s="250" t="str">
        <f>IF('S. Listesi'!G25=0," ",'S. Listesi'!G25)</f>
        <v>ŞEREF EFE DAĞLI</v>
      </c>
      <c r="D27" s="250"/>
      <c r="E27" s="250"/>
      <c r="F27" s="73">
        <v>10</v>
      </c>
      <c r="G27" s="73">
        <v>10</v>
      </c>
      <c r="H27" s="73">
        <v>0</v>
      </c>
      <c r="I27" s="73">
        <v>0</v>
      </c>
      <c r="J27" s="73">
        <v>0</v>
      </c>
      <c r="K27" s="73">
        <v>0</v>
      </c>
      <c r="L27" s="73">
        <v>10</v>
      </c>
      <c r="M27" s="73">
        <v>10</v>
      </c>
      <c r="N27" s="73">
        <v>10</v>
      </c>
      <c r="O27" s="73">
        <v>10</v>
      </c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8">
        <f t="shared" si="0"/>
        <v>60</v>
      </c>
      <c r="AU27" s="78" t="str">
        <f t="shared" si="1"/>
        <v>Orta</v>
      </c>
    </row>
    <row r="28" spans="1:47" ht="12" customHeight="1" x14ac:dyDescent="0.2">
      <c r="A28" s="29">
        <f>'S. Listesi'!E26</f>
        <v>23</v>
      </c>
      <c r="B28" s="30">
        <f>IF('S. Listesi'!F26=0," ",'S. Listesi'!F26)</f>
        <v>1154</v>
      </c>
      <c r="C28" s="250" t="str">
        <f>IF('S. Listesi'!G26=0," ",'S. Listesi'!G26)</f>
        <v>İSMAİL HAKKI AYTAÇ</v>
      </c>
      <c r="D28" s="250"/>
      <c r="E28" s="250"/>
      <c r="F28" s="73">
        <v>10</v>
      </c>
      <c r="G28" s="73">
        <v>10</v>
      </c>
      <c r="H28" s="73">
        <v>10</v>
      </c>
      <c r="I28" s="73">
        <v>10</v>
      </c>
      <c r="J28" s="73">
        <v>10</v>
      </c>
      <c r="K28" s="73">
        <v>5</v>
      </c>
      <c r="L28" s="73">
        <v>10</v>
      </c>
      <c r="M28" s="73">
        <v>10</v>
      </c>
      <c r="N28" s="73">
        <v>0</v>
      </c>
      <c r="O28" s="73">
        <v>0</v>
      </c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8">
        <f t="shared" si="0"/>
        <v>75</v>
      </c>
      <c r="AU28" s="78" t="str">
        <f t="shared" si="1"/>
        <v>İyi</v>
      </c>
    </row>
    <row r="29" spans="1:47" ht="12" customHeight="1" x14ac:dyDescent="0.2">
      <c r="A29" s="29">
        <f>'S. Listesi'!E27</f>
        <v>24</v>
      </c>
      <c r="B29" s="30">
        <f>IF('S. Listesi'!F27=0," ",'S. Listesi'!F27)</f>
        <v>1157</v>
      </c>
      <c r="C29" s="251" t="str">
        <f>IF('S. Listesi'!G27=0," ",'S. Listesi'!G27)</f>
        <v>TUNAHAN KARAAĞAÇLI</v>
      </c>
      <c r="D29" s="252"/>
      <c r="E29" s="253"/>
      <c r="F29" s="73">
        <v>0</v>
      </c>
      <c r="G29" s="73">
        <v>0</v>
      </c>
      <c r="H29" s="73">
        <v>10</v>
      </c>
      <c r="I29" s="73">
        <v>0</v>
      </c>
      <c r="J29" s="73">
        <v>10</v>
      </c>
      <c r="K29" s="73">
        <v>0</v>
      </c>
      <c r="L29" s="73">
        <v>5</v>
      </c>
      <c r="M29" s="73">
        <v>0</v>
      </c>
      <c r="N29" s="73">
        <v>10</v>
      </c>
      <c r="O29" s="73">
        <v>0</v>
      </c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8">
        <f t="shared" si="0"/>
        <v>35</v>
      </c>
      <c r="AU29" s="78" t="str">
        <f t="shared" si="1"/>
        <v>Geçmez</v>
      </c>
    </row>
    <row r="30" spans="1:47" ht="12" customHeight="1" x14ac:dyDescent="0.2">
      <c r="A30" s="29">
        <f>'S. Listesi'!E28</f>
        <v>25</v>
      </c>
      <c r="B30" s="30">
        <f>IF('S. Listesi'!F28=0," ",'S. Listesi'!F28)</f>
        <v>1165</v>
      </c>
      <c r="C30" s="251" t="str">
        <f>IF('S. Listesi'!G28=0," ",'S. Listesi'!G28)</f>
        <v>ALİ ERKABADAYI</v>
      </c>
      <c r="D30" s="252"/>
      <c r="E30" s="253"/>
      <c r="F30" s="73">
        <v>10</v>
      </c>
      <c r="G30" s="73">
        <v>0</v>
      </c>
      <c r="H30" s="73">
        <v>0</v>
      </c>
      <c r="I30" s="73">
        <v>0</v>
      </c>
      <c r="J30" s="73">
        <v>10</v>
      </c>
      <c r="K30" s="73">
        <v>0</v>
      </c>
      <c r="L30" s="73">
        <v>10</v>
      </c>
      <c r="M30" s="73">
        <v>10</v>
      </c>
      <c r="N30" s="73">
        <v>10</v>
      </c>
      <c r="O30" s="73">
        <v>10</v>
      </c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8">
        <f t="shared" si="0"/>
        <v>60</v>
      </c>
      <c r="AU30" s="78" t="str">
        <f t="shared" si="1"/>
        <v>Orta</v>
      </c>
    </row>
    <row r="31" spans="1:47" ht="12" customHeight="1" x14ac:dyDescent="0.2">
      <c r="A31" s="29">
        <f>'S. Listesi'!E29</f>
        <v>26</v>
      </c>
      <c r="B31" s="30">
        <f>IF('S. Listesi'!F29=0," ",'S. Listesi'!F29)</f>
        <v>1168</v>
      </c>
      <c r="C31" s="251" t="str">
        <f>IF('S. Listesi'!G29=0," ",'S. Listesi'!G29)</f>
        <v>MÜRSEL TÜZÜN</v>
      </c>
      <c r="D31" s="252"/>
      <c r="E31" s="253"/>
      <c r="F31" s="73">
        <v>0</v>
      </c>
      <c r="G31" s="73">
        <v>0</v>
      </c>
      <c r="H31" s="73">
        <v>0</v>
      </c>
      <c r="I31" s="73">
        <v>10</v>
      </c>
      <c r="J31" s="73">
        <v>10</v>
      </c>
      <c r="K31" s="73">
        <v>10</v>
      </c>
      <c r="L31" s="73">
        <v>10</v>
      </c>
      <c r="M31" s="73">
        <v>2</v>
      </c>
      <c r="N31" s="73">
        <v>10</v>
      </c>
      <c r="O31" s="73">
        <v>0</v>
      </c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8">
        <f>IF(COUNTBLANK(F31:AS31)=COLUMNS(F31:AS31)," ",IF(SUM(F31:AS31)=0,0,SUM(F31:AS31)))</f>
        <v>52</v>
      </c>
      <c r="AU31" s="78" t="str">
        <f>IF(AT31=" "," ",IF(AT31&gt;84.99,"Pekiyi",IF(AT31&gt;69.99,"İyi",IF(AT31&gt;59.99,"Orta",IF(AT31&gt;49.99,"Geçer","Geçmez")))))</f>
        <v>Geçer</v>
      </c>
    </row>
    <row r="32" spans="1:47" ht="12" customHeight="1" x14ac:dyDescent="0.2">
      <c r="A32" s="29">
        <f>'S. Listesi'!E30</f>
        <v>27</v>
      </c>
      <c r="B32" s="30">
        <f>IF('S. Listesi'!F30=0," ",'S. Listesi'!F30)</f>
        <v>1171</v>
      </c>
      <c r="C32" s="251" t="str">
        <f>IF('S. Listesi'!G30=0," ",'S. Listesi'!G30)</f>
        <v>DİLAVER CAN YAŞAR</v>
      </c>
      <c r="D32" s="252"/>
      <c r="E32" s="253"/>
      <c r="F32" s="73">
        <v>10</v>
      </c>
      <c r="G32" s="73">
        <v>10</v>
      </c>
      <c r="H32" s="73">
        <v>10</v>
      </c>
      <c r="I32" s="73">
        <v>10</v>
      </c>
      <c r="J32" s="73">
        <v>10</v>
      </c>
      <c r="K32" s="73">
        <v>10</v>
      </c>
      <c r="L32" s="73">
        <v>10</v>
      </c>
      <c r="M32" s="73">
        <v>10</v>
      </c>
      <c r="N32" s="73">
        <v>10</v>
      </c>
      <c r="O32" s="73">
        <v>5</v>
      </c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8">
        <f t="shared" si="0"/>
        <v>95</v>
      </c>
      <c r="AU32" s="78" t="str">
        <f t="shared" si="1"/>
        <v>Pekiyi</v>
      </c>
    </row>
    <row r="33" spans="1:47" ht="12" customHeight="1" x14ac:dyDescent="0.2">
      <c r="A33" s="29">
        <f>'S. Listesi'!E31</f>
        <v>28</v>
      </c>
      <c r="B33" s="30">
        <f>IF('S. Listesi'!F31=0," ",'S. Listesi'!F31)</f>
        <v>1176</v>
      </c>
      <c r="C33" s="251" t="str">
        <f>IF('S. Listesi'!G31=0," ",'S. Listesi'!G31)</f>
        <v>OLCAY OSMAN GÖKŞEN</v>
      </c>
      <c r="D33" s="252"/>
      <c r="E33" s="253"/>
      <c r="F33" s="73">
        <v>10</v>
      </c>
      <c r="G33" s="73">
        <v>10</v>
      </c>
      <c r="H33" s="73">
        <v>10</v>
      </c>
      <c r="I33" s="73">
        <v>0</v>
      </c>
      <c r="J33" s="73">
        <v>0</v>
      </c>
      <c r="K33" s="73">
        <v>0</v>
      </c>
      <c r="L33" s="73">
        <v>0</v>
      </c>
      <c r="M33" s="73">
        <v>5</v>
      </c>
      <c r="N33" s="73">
        <v>0</v>
      </c>
      <c r="O33" s="73">
        <v>2</v>
      </c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8">
        <f t="shared" si="0"/>
        <v>37</v>
      </c>
      <c r="AU33" s="78" t="str">
        <f t="shared" si="1"/>
        <v>Geçmez</v>
      </c>
    </row>
    <row r="34" spans="1:47" ht="12" customHeight="1" x14ac:dyDescent="0.2">
      <c r="A34" s="29">
        <f>'S. Listesi'!E32</f>
        <v>29</v>
      </c>
      <c r="B34" s="30">
        <f>IF('S. Listesi'!F32=0," ",'S. Listesi'!F32)</f>
        <v>1178</v>
      </c>
      <c r="C34" s="251" t="str">
        <f>IF('S. Listesi'!G32=0," ",'S. Listesi'!G32)</f>
        <v>MEHMET ALİ SOLUM</v>
      </c>
      <c r="D34" s="252"/>
      <c r="E34" s="253"/>
      <c r="F34" s="73">
        <v>0</v>
      </c>
      <c r="G34" s="73">
        <v>0</v>
      </c>
      <c r="H34" s="73">
        <v>0</v>
      </c>
      <c r="I34" s="73">
        <v>7</v>
      </c>
      <c r="J34" s="73">
        <v>0</v>
      </c>
      <c r="K34" s="73">
        <v>10</v>
      </c>
      <c r="L34" s="73">
        <v>10</v>
      </c>
      <c r="M34" s="73">
        <v>5</v>
      </c>
      <c r="N34" s="73">
        <v>10</v>
      </c>
      <c r="O34" s="73">
        <v>5</v>
      </c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8">
        <f t="shared" si="0"/>
        <v>47</v>
      </c>
      <c r="AU34" s="78" t="str">
        <f t="shared" si="1"/>
        <v>Geçmez</v>
      </c>
    </row>
    <row r="35" spans="1:47" ht="12" customHeight="1" x14ac:dyDescent="0.2">
      <c r="A35" s="29">
        <f>'S. Listesi'!E33</f>
        <v>30</v>
      </c>
      <c r="B35" s="30">
        <f>IF('S. Listesi'!F33=0," ",'S. Listesi'!F33)</f>
        <v>1179</v>
      </c>
      <c r="C35" s="251" t="str">
        <f>IF('S. Listesi'!G33=0," ",'S. Listesi'!G33)</f>
        <v>SERVET ÖZTÜRK</v>
      </c>
      <c r="D35" s="252"/>
      <c r="E35" s="253"/>
      <c r="F35" s="73">
        <v>10</v>
      </c>
      <c r="G35" s="73">
        <v>10</v>
      </c>
      <c r="H35" s="73">
        <v>10</v>
      </c>
      <c r="I35" s="73">
        <v>10</v>
      </c>
      <c r="J35" s="73">
        <v>10</v>
      </c>
      <c r="K35" s="73">
        <v>0</v>
      </c>
      <c r="L35" s="73">
        <v>10</v>
      </c>
      <c r="M35" s="73">
        <v>0</v>
      </c>
      <c r="N35" s="73">
        <v>10</v>
      </c>
      <c r="O35" s="73">
        <v>0</v>
      </c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8">
        <f t="shared" si="0"/>
        <v>70</v>
      </c>
      <c r="AU35" s="78" t="str">
        <f t="shared" si="1"/>
        <v>İyi</v>
      </c>
    </row>
    <row r="36" spans="1:47" ht="12" customHeight="1" x14ac:dyDescent="0.2">
      <c r="A36" s="29">
        <f>'S. Listesi'!E34</f>
        <v>31</v>
      </c>
      <c r="B36" s="30">
        <f>IF('S. Listesi'!F34=0," ",'S. Listesi'!F34)</f>
        <v>1192</v>
      </c>
      <c r="C36" s="251" t="str">
        <f>IF('S. Listesi'!G34=0," ",'S. Listesi'!G34)</f>
        <v>ISMAIL CHAFA</v>
      </c>
      <c r="D36" s="252"/>
      <c r="E36" s="253"/>
      <c r="F36" s="73">
        <v>0</v>
      </c>
      <c r="G36" s="73">
        <v>0</v>
      </c>
      <c r="H36" s="73">
        <v>0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8">
        <f t="shared" si="0"/>
        <v>0</v>
      </c>
      <c r="AU36" s="78" t="str">
        <f t="shared" si="1"/>
        <v>Geçmez</v>
      </c>
    </row>
    <row r="37" spans="1:47" ht="12" customHeight="1" x14ac:dyDescent="0.2">
      <c r="A37" s="29">
        <f>'S. Listesi'!E35</f>
        <v>32</v>
      </c>
      <c r="B37" s="30">
        <f>IF('S. Listesi'!F35=0," ",'S. Listesi'!F35)</f>
        <v>1195</v>
      </c>
      <c r="C37" s="251" t="str">
        <f>IF('S. Listesi'!G35=0," ",'S. Listesi'!G35)</f>
        <v>YUSUF AHANGAR</v>
      </c>
      <c r="D37" s="252"/>
      <c r="E37" s="253"/>
      <c r="F37" s="73">
        <v>0</v>
      </c>
      <c r="G37" s="73">
        <v>10</v>
      </c>
      <c r="H37" s="73">
        <v>10</v>
      </c>
      <c r="I37" s="73">
        <v>10</v>
      </c>
      <c r="J37" s="73">
        <v>0</v>
      </c>
      <c r="K37" s="73">
        <v>0</v>
      </c>
      <c r="L37" s="73">
        <v>10</v>
      </c>
      <c r="M37" s="73">
        <v>0</v>
      </c>
      <c r="N37" s="73">
        <v>10</v>
      </c>
      <c r="O37" s="73">
        <v>10</v>
      </c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8">
        <f t="shared" si="0"/>
        <v>60</v>
      </c>
      <c r="AU37" s="78" t="str">
        <f t="shared" si="1"/>
        <v>Orta</v>
      </c>
    </row>
    <row r="38" spans="1:47" ht="12" customHeight="1" x14ac:dyDescent="0.2">
      <c r="A38" s="29" t="str">
        <f>'S. Listesi'!E36</f>
        <v xml:space="preserve"> </v>
      </c>
      <c r="B38" s="30" t="str">
        <f>IF('S. Listesi'!F36=0," ",'S. Listesi'!F36)</f>
        <v xml:space="preserve"> </v>
      </c>
      <c r="C38" s="251" t="str">
        <f>IF('S. Listesi'!G36=0," ",'S. Listesi'!G36)</f>
        <v xml:space="preserve"> </v>
      </c>
      <c r="D38" s="252"/>
      <c r="E38" s="25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8" t="str">
        <f t="shared" si="0"/>
        <v xml:space="preserve"> </v>
      </c>
      <c r="AU38" s="78" t="str">
        <f t="shared" si="1"/>
        <v xml:space="preserve"> </v>
      </c>
    </row>
    <row r="39" spans="1:47" ht="12" customHeight="1" x14ac:dyDescent="0.2">
      <c r="A39" s="29" t="str">
        <f>'S. Listesi'!E37</f>
        <v xml:space="preserve"> </v>
      </c>
      <c r="B39" s="30" t="str">
        <f>IF('S. Listesi'!F37=0," ",'S. Listesi'!F37)</f>
        <v xml:space="preserve"> </v>
      </c>
      <c r="C39" s="251" t="str">
        <f>IF('S. Listesi'!G37=0," ",'S. Listesi'!G37)</f>
        <v xml:space="preserve"> </v>
      </c>
      <c r="D39" s="252"/>
      <c r="E39" s="25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8" t="str">
        <f>IF(COUNTBLANK(F39:AS39)=COLUMNS(F39:AS39)," ",IF(SUM(F39:AS39)=0,0,SUM(F39:AS39)))</f>
        <v xml:space="preserve"> </v>
      </c>
      <c r="AU39" s="78" t="str">
        <f t="shared" si="1"/>
        <v xml:space="preserve"> </v>
      </c>
    </row>
    <row r="40" spans="1:47" ht="12" customHeight="1" x14ac:dyDescent="0.2">
      <c r="A40" s="29" t="str">
        <f>'S. Listesi'!E38</f>
        <v xml:space="preserve"> </v>
      </c>
      <c r="B40" s="30" t="str">
        <f>IF('S. Listesi'!F38=0," ",'S. Listesi'!F38)</f>
        <v xml:space="preserve"> </v>
      </c>
      <c r="C40" s="251" t="str">
        <f>IF('S. Listesi'!G38=0," ",'S. Listesi'!G38)</f>
        <v xml:space="preserve"> </v>
      </c>
      <c r="D40" s="252"/>
      <c r="E40" s="25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8" t="str">
        <f t="shared" si="0"/>
        <v xml:space="preserve"> </v>
      </c>
      <c r="AU40" s="78" t="str">
        <f t="shared" si="1"/>
        <v xml:space="preserve"> </v>
      </c>
    </row>
    <row r="41" spans="1:47" ht="12" customHeight="1" x14ac:dyDescent="0.2">
      <c r="A41" s="29" t="str">
        <f>'S. Listesi'!E39</f>
        <v xml:space="preserve"> </v>
      </c>
      <c r="B41" s="30" t="str">
        <f>IF('S. Listesi'!F39=0," ",'S. Listesi'!F39)</f>
        <v xml:space="preserve"> </v>
      </c>
      <c r="C41" s="251" t="str">
        <f>IF('S. Listesi'!G39=0," ",'S. Listesi'!G39)</f>
        <v xml:space="preserve"> </v>
      </c>
      <c r="D41" s="252"/>
      <c r="E41" s="25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8" t="str">
        <f t="shared" si="0"/>
        <v xml:space="preserve"> </v>
      </c>
      <c r="AU41" s="78" t="str">
        <f t="shared" si="1"/>
        <v xml:space="preserve"> </v>
      </c>
    </row>
    <row r="42" spans="1:47" ht="12" customHeight="1" x14ac:dyDescent="0.2">
      <c r="A42" s="29" t="str">
        <f>'S. Listesi'!E40</f>
        <v xml:space="preserve"> </v>
      </c>
      <c r="B42" s="30" t="str">
        <f>IF('S. Listesi'!F40=0," ",'S. Listesi'!F40)</f>
        <v xml:space="preserve"> </v>
      </c>
      <c r="C42" s="251" t="str">
        <f>IF('S. Listesi'!G40=0," ",'S. Listesi'!G40)</f>
        <v xml:space="preserve"> </v>
      </c>
      <c r="D42" s="252"/>
      <c r="E42" s="25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8" t="str">
        <f t="shared" si="0"/>
        <v xml:space="preserve"> </v>
      </c>
      <c r="AU42" s="78" t="str">
        <f t="shared" si="1"/>
        <v xml:space="preserve"> </v>
      </c>
    </row>
    <row r="43" spans="1:47" ht="12" customHeight="1" x14ac:dyDescent="0.2">
      <c r="A43" s="29" t="str">
        <f>'S. Listesi'!E41</f>
        <v xml:space="preserve"> </v>
      </c>
      <c r="B43" s="30" t="str">
        <f>IF('S. Listesi'!F41=0," ",'S. Listesi'!F41)</f>
        <v xml:space="preserve"> </v>
      </c>
      <c r="C43" s="251" t="str">
        <f>IF('S. Listesi'!G41=0," ",'S. Listesi'!G41)</f>
        <v xml:space="preserve"> </v>
      </c>
      <c r="D43" s="252"/>
      <c r="E43" s="25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8" t="str">
        <f t="shared" si="0"/>
        <v xml:space="preserve"> </v>
      </c>
      <c r="AU43" s="78" t="str">
        <f t="shared" si="1"/>
        <v xml:space="preserve"> </v>
      </c>
    </row>
    <row r="44" spans="1:47" ht="12" customHeight="1" x14ac:dyDescent="0.2">
      <c r="A44" s="29" t="str">
        <f>'S. Listesi'!E42</f>
        <v xml:space="preserve"> </v>
      </c>
      <c r="B44" s="30" t="str">
        <f>IF('S. Listesi'!F42=0," ",'S. Listesi'!F42)</f>
        <v xml:space="preserve"> </v>
      </c>
      <c r="C44" s="251" t="str">
        <f>IF('S. Listesi'!G42=0," ",'S. Listesi'!G42)</f>
        <v xml:space="preserve"> </v>
      </c>
      <c r="D44" s="252"/>
      <c r="E44" s="25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8" t="str">
        <f t="shared" si="0"/>
        <v xml:space="preserve"> </v>
      </c>
      <c r="AU44" s="78" t="str">
        <f t="shared" si="1"/>
        <v xml:space="preserve"> </v>
      </c>
    </row>
    <row r="45" spans="1:47" x14ac:dyDescent="0.2">
      <c r="A45" s="29" t="str">
        <f>'S. Listesi'!E43</f>
        <v xml:space="preserve"> </v>
      </c>
      <c r="B45" s="30" t="str">
        <f>IF('S. Listesi'!F43=0," ",'S. Listesi'!F43)</f>
        <v xml:space="preserve"> </v>
      </c>
      <c r="C45" s="251" t="str">
        <f>IF('S. Listesi'!G43=0," ",'S. Listesi'!G43)</f>
        <v xml:space="preserve"> </v>
      </c>
      <c r="D45" s="252"/>
      <c r="E45" s="25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8" t="str">
        <f>IF(COUNTBLANK(F45:AS45)=COLUMNS(F45:AS45)," ",IF(SUM(F45:AS45)=0,0,SUM(F45:AS45)))</f>
        <v xml:space="preserve"> </v>
      </c>
      <c r="AU45" s="78" t="str">
        <f t="shared" si="1"/>
        <v xml:space="preserve"> </v>
      </c>
    </row>
    <row r="46" spans="1:47" ht="39.75" customHeight="1" x14ac:dyDescent="0.2">
      <c r="A46" s="254" t="s">
        <v>17</v>
      </c>
      <c r="B46" s="255"/>
      <c r="C46" s="255"/>
      <c r="D46" s="255"/>
      <c r="E46" s="256"/>
      <c r="F46" s="15" t="str">
        <f>F5</f>
        <v>1.SORU</v>
      </c>
      <c r="G46" s="15" t="str">
        <f t="shared" ref="G46:AS46" si="2">G5</f>
        <v>2.SORU</v>
      </c>
      <c r="H46" s="15" t="str">
        <f t="shared" si="2"/>
        <v>3.SORU</v>
      </c>
      <c r="I46" s="15" t="str">
        <f t="shared" si="2"/>
        <v>4.SORU</v>
      </c>
      <c r="J46" s="15" t="str">
        <f t="shared" si="2"/>
        <v>5.SORU</v>
      </c>
      <c r="K46" s="15" t="str">
        <f t="shared" si="2"/>
        <v>6.SORU</v>
      </c>
      <c r="L46" s="15" t="str">
        <f t="shared" si="2"/>
        <v>7.SORU</v>
      </c>
      <c r="M46" s="15" t="str">
        <f t="shared" si="2"/>
        <v>8.SORU</v>
      </c>
      <c r="N46" s="15" t="str">
        <f t="shared" si="2"/>
        <v>9.SORU</v>
      </c>
      <c r="O46" s="15" t="str">
        <f t="shared" si="2"/>
        <v>10.SORU</v>
      </c>
      <c r="P46" s="15" t="str">
        <f t="shared" si="2"/>
        <v xml:space="preserve"> </v>
      </c>
      <c r="Q46" s="15" t="str">
        <f t="shared" si="2"/>
        <v xml:space="preserve"> </v>
      </c>
      <c r="R46" s="15" t="str">
        <f t="shared" si="2"/>
        <v xml:space="preserve"> </v>
      </c>
      <c r="S46" s="15" t="str">
        <f t="shared" si="2"/>
        <v xml:space="preserve"> </v>
      </c>
      <c r="T46" s="15" t="str">
        <f t="shared" si="2"/>
        <v xml:space="preserve"> </v>
      </c>
      <c r="U46" s="15" t="str">
        <f t="shared" si="2"/>
        <v xml:space="preserve"> </v>
      </c>
      <c r="V46" s="15" t="str">
        <f t="shared" si="2"/>
        <v xml:space="preserve"> </v>
      </c>
      <c r="W46" s="15" t="str">
        <f t="shared" si="2"/>
        <v xml:space="preserve"> </v>
      </c>
      <c r="X46" s="15" t="str">
        <f t="shared" si="2"/>
        <v xml:space="preserve"> </v>
      </c>
      <c r="Y46" s="15" t="str">
        <f t="shared" si="2"/>
        <v xml:space="preserve"> </v>
      </c>
      <c r="Z46" s="15" t="str">
        <f t="shared" si="2"/>
        <v xml:space="preserve"> </v>
      </c>
      <c r="AA46" s="15" t="str">
        <f t="shared" si="2"/>
        <v xml:space="preserve"> </v>
      </c>
      <c r="AB46" s="15" t="str">
        <f t="shared" si="2"/>
        <v xml:space="preserve"> </v>
      </c>
      <c r="AC46" s="15" t="str">
        <f t="shared" si="2"/>
        <v xml:space="preserve"> </v>
      </c>
      <c r="AD46" s="15" t="str">
        <f t="shared" si="2"/>
        <v xml:space="preserve"> </v>
      </c>
      <c r="AE46" s="15" t="str">
        <f t="shared" si="2"/>
        <v xml:space="preserve"> </v>
      </c>
      <c r="AF46" s="15" t="str">
        <f t="shared" si="2"/>
        <v xml:space="preserve"> </v>
      </c>
      <c r="AG46" s="15" t="str">
        <f t="shared" si="2"/>
        <v xml:space="preserve"> </v>
      </c>
      <c r="AH46" s="15" t="str">
        <f t="shared" si="2"/>
        <v xml:space="preserve"> </v>
      </c>
      <c r="AI46" s="15" t="str">
        <f t="shared" si="2"/>
        <v xml:space="preserve"> </v>
      </c>
      <c r="AJ46" s="15" t="str">
        <f t="shared" si="2"/>
        <v xml:space="preserve"> </v>
      </c>
      <c r="AK46" s="15" t="str">
        <f t="shared" si="2"/>
        <v xml:space="preserve"> </v>
      </c>
      <c r="AL46" s="15" t="str">
        <f t="shared" si="2"/>
        <v xml:space="preserve"> </v>
      </c>
      <c r="AM46" s="15" t="str">
        <f t="shared" si="2"/>
        <v xml:space="preserve"> </v>
      </c>
      <c r="AN46" s="15" t="str">
        <f t="shared" si="2"/>
        <v xml:space="preserve"> </v>
      </c>
      <c r="AO46" s="15" t="str">
        <f t="shared" si="2"/>
        <v xml:space="preserve"> </v>
      </c>
      <c r="AP46" s="15" t="str">
        <f t="shared" si="2"/>
        <v xml:space="preserve"> </v>
      </c>
      <c r="AQ46" s="15" t="str">
        <f t="shared" si="2"/>
        <v xml:space="preserve"> </v>
      </c>
      <c r="AR46" s="15" t="str">
        <f t="shared" si="2"/>
        <v xml:space="preserve"> </v>
      </c>
      <c r="AS46" s="15" t="str">
        <f t="shared" si="2"/>
        <v xml:space="preserve"> </v>
      </c>
      <c r="AT46" s="12"/>
      <c r="AU46" s="12"/>
    </row>
    <row r="47" spans="1:47" ht="19.5" customHeight="1" x14ac:dyDescent="0.2">
      <c r="A47" s="262" t="s">
        <v>24</v>
      </c>
      <c r="B47" s="262"/>
      <c r="C47" s="262"/>
      <c r="D47" s="262"/>
      <c r="E47" s="262"/>
      <c r="F47" s="5">
        <f t="shared" ref="F47:AS47" si="3">IF(COUNTBLANK(F6:F45)=ROWS(F6:F45)," ",SUM(F6:F45))</f>
        <v>110</v>
      </c>
      <c r="G47" s="5">
        <f t="shared" si="3"/>
        <v>130</v>
      </c>
      <c r="H47" s="5">
        <f t="shared" si="3"/>
        <v>130</v>
      </c>
      <c r="I47" s="5">
        <f t="shared" si="3"/>
        <v>134</v>
      </c>
      <c r="J47" s="5">
        <f t="shared" si="3"/>
        <v>170</v>
      </c>
      <c r="K47" s="5">
        <f t="shared" si="3"/>
        <v>140</v>
      </c>
      <c r="L47" s="5">
        <f t="shared" si="3"/>
        <v>202</v>
      </c>
      <c r="M47" s="5">
        <f t="shared" si="3"/>
        <v>172</v>
      </c>
      <c r="N47" s="5">
        <f t="shared" si="3"/>
        <v>172</v>
      </c>
      <c r="O47" s="5">
        <f t="shared" si="3"/>
        <v>104</v>
      </c>
      <c r="P47" s="5" t="str">
        <f t="shared" si="3"/>
        <v xml:space="preserve"> </v>
      </c>
      <c r="Q47" s="5" t="str">
        <f t="shared" si="3"/>
        <v xml:space="preserve"> </v>
      </c>
      <c r="R47" s="5" t="str">
        <f t="shared" si="3"/>
        <v xml:space="preserve"> </v>
      </c>
      <c r="S47" s="5" t="str">
        <f t="shared" si="3"/>
        <v xml:space="preserve"> </v>
      </c>
      <c r="T47" s="5" t="str">
        <f t="shared" si="3"/>
        <v xml:space="preserve"> </v>
      </c>
      <c r="U47" s="5" t="str">
        <f t="shared" si="3"/>
        <v xml:space="preserve"> </v>
      </c>
      <c r="V47" s="5" t="str">
        <f t="shared" si="3"/>
        <v xml:space="preserve"> </v>
      </c>
      <c r="W47" s="5" t="str">
        <f t="shared" si="3"/>
        <v xml:space="preserve"> </v>
      </c>
      <c r="X47" s="5" t="str">
        <f t="shared" si="3"/>
        <v xml:space="preserve"> </v>
      </c>
      <c r="Y47" s="5" t="str">
        <f t="shared" si="3"/>
        <v xml:space="preserve"> </v>
      </c>
      <c r="Z47" s="5" t="str">
        <f t="shared" si="3"/>
        <v xml:space="preserve"> </v>
      </c>
      <c r="AA47" s="5" t="str">
        <f t="shared" si="3"/>
        <v xml:space="preserve"> </v>
      </c>
      <c r="AB47" s="5" t="str">
        <f t="shared" si="3"/>
        <v xml:space="preserve"> </v>
      </c>
      <c r="AC47" s="5" t="str">
        <f t="shared" si="3"/>
        <v xml:space="preserve"> </v>
      </c>
      <c r="AD47" s="5" t="str">
        <f t="shared" si="3"/>
        <v xml:space="preserve"> </v>
      </c>
      <c r="AE47" s="5" t="str">
        <f t="shared" si="3"/>
        <v xml:space="preserve"> </v>
      </c>
      <c r="AF47" s="5" t="str">
        <f t="shared" si="3"/>
        <v xml:space="preserve"> </v>
      </c>
      <c r="AG47" s="5" t="str">
        <f t="shared" si="3"/>
        <v xml:space="preserve"> </v>
      </c>
      <c r="AH47" s="5" t="str">
        <f t="shared" si="3"/>
        <v xml:space="preserve"> </v>
      </c>
      <c r="AI47" s="5" t="str">
        <f t="shared" si="3"/>
        <v xml:space="preserve"> </v>
      </c>
      <c r="AJ47" s="5" t="str">
        <f t="shared" si="3"/>
        <v xml:space="preserve"> </v>
      </c>
      <c r="AK47" s="5" t="str">
        <f t="shared" si="3"/>
        <v xml:space="preserve"> </v>
      </c>
      <c r="AL47" s="5" t="str">
        <f t="shared" si="3"/>
        <v xml:space="preserve"> </v>
      </c>
      <c r="AM47" s="5" t="str">
        <f t="shared" si="3"/>
        <v xml:space="preserve"> </v>
      </c>
      <c r="AN47" s="5" t="str">
        <f t="shared" si="3"/>
        <v xml:space="preserve"> </v>
      </c>
      <c r="AO47" s="5" t="str">
        <f t="shared" si="3"/>
        <v xml:space="preserve"> </v>
      </c>
      <c r="AP47" s="5" t="str">
        <f t="shared" si="3"/>
        <v xml:space="preserve"> </v>
      </c>
      <c r="AQ47" s="5" t="str">
        <f t="shared" si="3"/>
        <v xml:space="preserve"> </v>
      </c>
      <c r="AR47" s="5" t="str">
        <f t="shared" si="3"/>
        <v xml:space="preserve"> </v>
      </c>
      <c r="AS47" s="5" t="str">
        <f t="shared" si="3"/>
        <v xml:space="preserve"> </v>
      </c>
      <c r="AT47" s="8"/>
      <c r="AU47" s="6"/>
    </row>
    <row r="48" spans="1:47" ht="25.5" customHeight="1" x14ac:dyDescent="0.2">
      <c r="A48" s="257" t="s">
        <v>33</v>
      </c>
      <c r="B48" s="257"/>
      <c r="C48" s="257"/>
      <c r="D48" s="257"/>
      <c r="E48" s="257"/>
      <c r="F48" s="42">
        <f t="shared" ref="F48:AS48" si="4">IF(COUNTBLANK(F6:F45)=ROWS(F6:F45)," ",AVERAGE(F6:F45))</f>
        <v>3.4375</v>
      </c>
      <c r="G48" s="42">
        <f t="shared" si="4"/>
        <v>4.0625</v>
      </c>
      <c r="H48" s="42">
        <f t="shared" si="4"/>
        <v>4.0625</v>
      </c>
      <c r="I48" s="42">
        <f t="shared" si="4"/>
        <v>4.1875</v>
      </c>
      <c r="J48" s="42">
        <f t="shared" si="4"/>
        <v>5.3125</v>
      </c>
      <c r="K48" s="42">
        <f t="shared" si="4"/>
        <v>4.375</v>
      </c>
      <c r="L48" s="42">
        <f t="shared" si="4"/>
        <v>6.3125</v>
      </c>
      <c r="M48" s="42">
        <f t="shared" si="4"/>
        <v>5.375</v>
      </c>
      <c r="N48" s="42">
        <f t="shared" si="4"/>
        <v>5.375</v>
      </c>
      <c r="O48" s="42">
        <f t="shared" si="4"/>
        <v>3.25</v>
      </c>
      <c r="P48" s="42" t="str">
        <f t="shared" si="4"/>
        <v xml:space="preserve"> </v>
      </c>
      <c r="Q48" s="42" t="str">
        <f t="shared" si="4"/>
        <v xml:space="preserve"> </v>
      </c>
      <c r="R48" s="42" t="str">
        <f t="shared" si="4"/>
        <v xml:space="preserve"> </v>
      </c>
      <c r="S48" s="42" t="str">
        <f t="shared" si="4"/>
        <v xml:space="preserve"> </v>
      </c>
      <c r="T48" s="42" t="str">
        <f t="shared" si="4"/>
        <v xml:space="preserve"> </v>
      </c>
      <c r="U48" s="42" t="str">
        <f t="shared" si="4"/>
        <v xml:space="preserve"> </v>
      </c>
      <c r="V48" s="42" t="str">
        <f t="shared" si="4"/>
        <v xml:space="preserve"> </v>
      </c>
      <c r="W48" s="42" t="str">
        <f t="shared" si="4"/>
        <v xml:space="preserve"> </v>
      </c>
      <c r="X48" s="42" t="str">
        <f t="shared" si="4"/>
        <v xml:space="preserve"> </v>
      </c>
      <c r="Y48" s="42" t="str">
        <f t="shared" si="4"/>
        <v xml:space="preserve"> </v>
      </c>
      <c r="Z48" s="42" t="str">
        <f t="shared" si="4"/>
        <v xml:space="preserve"> </v>
      </c>
      <c r="AA48" s="42" t="str">
        <f t="shared" si="4"/>
        <v xml:space="preserve"> </v>
      </c>
      <c r="AB48" s="42" t="str">
        <f t="shared" si="4"/>
        <v xml:space="preserve"> </v>
      </c>
      <c r="AC48" s="42" t="str">
        <f t="shared" si="4"/>
        <v xml:space="preserve"> </v>
      </c>
      <c r="AD48" s="42" t="str">
        <f t="shared" si="4"/>
        <v xml:space="preserve"> </v>
      </c>
      <c r="AE48" s="42" t="str">
        <f t="shared" si="4"/>
        <v xml:space="preserve"> </v>
      </c>
      <c r="AF48" s="42" t="str">
        <f t="shared" si="4"/>
        <v xml:space="preserve"> </v>
      </c>
      <c r="AG48" s="42" t="str">
        <f t="shared" si="4"/>
        <v xml:space="preserve"> </v>
      </c>
      <c r="AH48" s="42" t="str">
        <f t="shared" si="4"/>
        <v xml:space="preserve"> </v>
      </c>
      <c r="AI48" s="42" t="str">
        <f t="shared" si="4"/>
        <v xml:space="preserve"> </v>
      </c>
      <c r="AJ48" s="42" t="str">
        <f t="shared" si="4"/>
        <v xml:space="preserve"> </v>
      </c>
      <c r="AK48" s="42" t="str">
        <f t="shared" si="4"/>
        <v xml:space="preserve"> </v>
      </c>
      <c r="AL48" s="42" t="str">
        <f t="shared" si="4"/>
        <v xml:space="preserve"> </v>
      </c>
      <c r="AM48" s="42" t="str">
        <f t="shared" si="4"/>
        <v xml:space="preserve"> </v>
      </c>
      <c r="AN48" s="42" t="str">
        <f t="shared" si="4"/>
        <v xml:space="preserve"> </v>
      </c>
      <c r="AO48" s="42" t="str">
        <f t="shared" si="4"/>
        <v xml:space="preserve"> </v>
      </c>
      <c r="AP48" s="42" t="str">
        <f t="shared" si="4"/>
        <v xml:space="preserve"> </v>
      </c>
      <c r="AQ48" s="42" t="str">
        <f t="shared" si="4"/>
        <v xml:space="preserve"> </v>
      </c>
      <c r="AR48" s="42" t="str">
        <f t="shared" si="4"/>
        <v xml:space="preserve"> </v>
      </c>
      <c r="AS48" s="42" t="str">
        <f t="shared" si="4"/>
        <v xml:space="preserve"> </v>
      </c>
      <c r="AT48" s="9">
        <f>IF(COUNTIF(AT6:AT45," ")=ROWS(AT6:AT45)," ",AVERAGE(AT6:AT45))</f>
        <v>45.75</v>
      </c>
      <c r="AU48" s="9"/>
    </row>
    <row r="49" spans="1:47" ht="21" customHeight="1" x14ac:dyDescent="0.2">
      <c r="A49" s="257" t="s">
        <v>26</v>
      </c>
      <c r="B49" s="257"/>
      <c r="C49" s="257"/>
      <c r="D49" s="257"/>
      <c r="E49" s="257"/>
      <c r="F49" s="43">
        <f t="shared" ref="F49:AS49" si="5">IF(COUNTBLANK(F6:F45)=ROWS(F6:F45)," ",IF(COUNTIF(F6:F45,F4)=0,"YOK",COUNTIF(F6:F45,F4)))</f>
        <v>11</v>
      </c>
      <c r="G49" s="43">
        <f t="shared" si="5"/>
        <v>13</v>
      </c>
      <c r="H49" s="43">
        <f t="shared" si="5"/>
        <v>12</v>
      </c>
      <c r="I49" s="43">
        <f t="shared" si="5"/>
        <v>12</v>
      </c>
      <c r="J49" s="43">
        <f t="shared" si="5"/>
        <v>17</v>
      </c>
      <c r="K49" s="43">
        <f t="shared" si="5"/>
        <v>13</v>
      </c>
      <c r="L49" s="43">
        <f t="shared" si="5"/>
        <v>19</v>
      </c>
      <c r="M49" s="43">
        <f t="shared" si="5"/>
        <v>14</v>
      </c>
      <c r="N49" s="43">
        <f t="shared" si="5"/>
        <v>17</v>
      </c>
      <c r="O49" s="43">
        <f t="shared" si="5"/>
        <v>8</v>
      </c>
      <c r="P49" s="43" t="str">
        <f t="shared" si="5"/>
        <v xml:space="preserve"> </v>
      </c>
      <c r="Q49" s="43" t="str">
        <f t="shared" si="5"/>
        <v xml:space="preserve"> </v>
      </c>
      <c r="R49" s="43" t="str">
        <f t="shared" si="5"/>
        <v xml:space="preserve"> </v>
      </c>
      <c r="S49" s="43" t="str">
        <f t="shared" si="5"/>
        <v xml:space="preserve"> </v>
      </c>
      <c r="T49" s="43" t="str">
        <f t="shared" si="5"/>
        <v xml:space="preserve"> </v>
      </c>
      <c r="U49" s="43" t="str">
        <f t="shared" si="5"/>
        <v xml:space="preserve"> </v>
      </c>
      <c r="V49" s="43" t="str">
        <f t="shared" si="5"/>
        <v xml:space="preserve"> </v>
      </c>
      <c r="W49" s="43" t="str">
        <f t="shared" si="5"/>
        <v xml:space="preserve"> </v>
      </c>
      <c r="X49" s="43" t="str">
        <f t="shared" si="5"/>
        <v xml:space="preserve"> </v>
      </c>
      <c r="Y49" s="43" t="str">
        <f t="shared" si="5"/>
        <v xml:space="preserve"> </v>
      </c>
      <c r="Z49" s="43" t="str">
        <f t="shared" si="5"/>
        <v xml:space="preserve"> </v>
      </c>
      <c r="AA49" s="43" t="str">
        <f t="shared" si="5"/>
        <v xml:space="preserve"> </v>
      </c>
      <c r="AB49" s="43" t="str">
        <f t="shared" si="5"/>
        <v xml:space="preserve"> </v>
      </c>
      <c r="AC49" s="43" t="str">
        <f t="shared" si="5"/>
        <v xml:space="preserve"> </v>
      </c>
      <c r="AD49" s="43" t="str">
        <f t="shared" si="5"/>
        <v xml:space="preserve"> </v>
      </c>
      <c r="AE49" s="43" t="str">
        <f t="shared" si="5"/>
        <v xml:space="preserve"> </v>
      </c>
      <c r="AF49" s="43" t="str">
        <f t="shared" si="5"/>
        <v xml:space="preserve"> </v>
      </c>
      <c r="AG49" s="43" t="str">
        <f t="shared" si="5"/>
        <v xml:space="preserve"> </v>
      </c>
      <c r="AH49" s="43" t="str">
        <f t="shared" si="5"/>
        <v xml:space="preserve"> </v>
      </c>
      <c r="AI49" s="43" t="str">
        <f t="shared" si="5"/>
        <v xml:space="preserve"> </v>
      </c>
      <c r="AJ49" s="43" t="str">
        <f t="shared" si="5"/>
        <v xml:space="preserve"> </v>
      </c>
      <c r="AK49" s="43" t="str">
        <f t="shared" si="5"/>
        <v xml:space="preserve"> </v>
      </c>
      <c r="AL49" s="43" t="str">
        <f t="shared" si="5"/>
        <v xml:space="preserve"> </v>
      </c>
      <c r="AM49" s="43" t="str">
        <f t="shared" si="5"/>
        <v xml:space="preserve"> </v>
      </c>
      <c r="AN49" s="43" t="str">
        <f t="shared" si="5"/>
        <v xml:space="preserve"> </v>
      </c>
      <c r="AO49" s="43" t="str">
        <f t="shared" si="5"/>
        <v xml:space="preserve"> </v>
      </c>
      <c r="AP49" s="43" t="str">
        <f t="shared" si="5"/>
        <v xml:space="preserve"> </v>
      </c>
      <c r="AQ49" s="43" t="str">
        <f t="shared" si="5"/>
        <v xml:space="preserve"> </v>
      </c>
      <c r="AR49" s="43" t="str">
        <f t="shared" si="5"/>
        <v xml:space="preserve"> </v>
      </c>
      <c r="AS49" s="43" t="str">
        <f t="shared" si="5"/>
        <v xml:space="preserve"> </v>
      </c>
      <c r="AT49" s="9"/>
      <c r="AU49" s="7"/>
    </row>
    <row r="50" spans="1:47" ht="29.25" customHeight="1" x14ac:dyDescent="0.2">
      <c r="A50" s="257" t="s">
        <v>28</v>
      </c>
      <c r="B50" s="257"/>
      <c r="C50" s="257"/>
      <c r="D50" s="257"/>
      <c r="E50" s="257"/>
      <c r="F50" s="44">
        <f t="shared" ref="F50:AS50" si="6">IF(COUNTBLANK(F6:F45)=ROWS(F6:F45)," ",IF(F49="YOK",0,100*F49/COUNTA(F6:F45)))</f>
        <v>34.375</v>
      </c>
      <c r="G50" s="44">
        <f t="shared" si="6"/>
        <v>40.625</v>
      </c>
      <c r="H50" s="44">
        <f t="shared" si="6"/>
        <v>37.5</v>
      </c>
      <c r="I50" s="44">
        <f t="shared" si="6"/>
        <v>37.5</v>
      </c>
      <c r="J50" s="44">
        <f t="shared" si="6"/>
        <v>53.125</v>
      </c>
      <c r="K50" s="44">
        <f t="shared" si="6"/>
        <v>40.625</v>
      </c>
      <c r="L50" s="44">
        <f t="shared" si="6"/>
        <v>59.375</v>
      </c>
      <c r="M50" s="44">
        <f t="shared" si="6"/>
        <v>43.75</v>
      </c>
      <c r="N50" s="44">
        <f t="shared" si="6"/>
        <v>53.125</v>
      </c>
      <c r="O50" s="44">
        <f t="shared" si="6"/>
        <v>25</v>
      </c>
      <c r="P50" s="44" t="str">
        <f t="shared" si="6"/>
        <v xml:space="preserve"> </v>
      </c>
      <c r="Q50" s="44" t="str">
        <f t="shared" si="6"/>
        <v xml:space="preserve"> </v>
      </c>
      <c r="R50" s="44" t="str">
        <f t="shared" si="6"/>
        <v xml:space="preserve"> </v>
      </c>
      <c r="S50" s="44" t="str">
        <f t="shared" si="6"/>
        <v xml:space="preserve"> </v>
      </c>
      <c r="T50" s="44" t="str">
        <f t="shared" si="6"/>
        <v xml:space="preserve"> </v>
      </c>
      <c r="U50" s="44" t="str">
        <f t="shared" si="6"/>
        <v xml:space="preserve"> </v>
      </c>
      <c r="V50" s="44" t="str">
        <f t="shared" si="6"/>
        <v xml:space="preserve"> </v>
      </c>
      <c r="W50" s="44" t="str">
        <f t="shared" si="6"/>
        <v xml:space="preserve"> </v>
      </c>
      <c r="X50" s="44" t="str">
        <f t="shared" si="6"/>
        <v xml:space="preserve"> </v>
      </c>
      <c r="Y50" s="44" t="str">
        <f t="shared" si="6"/>
        <v xml:space="preserve"> </v>
      </c>
      <c r="Z50" s="44" t="str">
        <f t="shared" si="6"/>
        <v xml:space="preserve"> </v>
      </c>
      <c r="AA50" s="44" t="str">
        <f t="shared" si="6"/>
        <v xml:space="preserve"> </v>
      </c>
      <c r="AB50" s="44" t="str">
        <f t="shared" si="6"/>
        <v xml:space="preserve"> </v>
      </c>
      <c r="AC50" s="44" t="str">
        <f t="shared" si="6"/>
        <v xml:space="preserve"> </v>
      </c>
      <c r="AD50" s="44" t="str">
        <f t="shared" si="6"/>
        <v xml:space="preserve"> </v>
      </c>
      <c r="AE50" s="44" t="str">
        <f t="shared" si="6"/>
        <v xml:space="preserve"> </v>
      </c>
      <c r="AF50" s="44" t="str">
        <f t="shared" si="6"/>
        <v xml:space="preserve"> </v>
      </c>
      <c r="AG50" s="44" t="str">
        <f t="shared" si="6"/>
        <v xml:space="preserve"> </v>
      </c>
      <c r="AH50" s="44" t="str">
        <f t="shared" si="6"/>
        <v xml:space="preserve"> </v>
      </c>
      <c r="AI50" s="44" t="str">
        <f t="shared" si="6"/>
        <v xml:space="preserve"> </v>
      </c>
      <c r="AJ50" s="44" t="str">
        <f t="shared" si="6"/>
        <v xml:space="preserve"> </v>
      </c>
      <c r="AK50" s="44" t="str">
        <f t="shared" si="6"/>
        <v xml:space="preserve"> </v>
      </c>
      <c r="AL50" s="44" t="str">
        <f t="shared" si="6"/>
        <v xml:space="preserve"> </v>
      </c>
      <c r="AM50" s="44" t="str">
        <f t="shared" si="6"/>
        <v xml:space="preserve"> </v>
      </c>
      <c r="AN50" s="44" t="str">
        <f t="shared" si="6"/>
        <v xml:space="preserve"> </v>
      </c>
      <c r="AO50" s="44" t="str">
        <f t="shared" si="6"/>
        <v xml:space="preserve"> </v>
      </c>
      <c r="AP50" s="44" t="str">
        <f t="shared" si="6"/>
        <v xml:space="preserve"> </v>
      </c>
      <c r="AQ50" s="44" t="str">
        <f t="shared" si="6"/>
        <v xml:space="preserve"> </v>
      </c>
      <c r="AR50" s="44" t="str">
        <f t="shared" si="6"/>
        <v xml:space="preserve"> </v>
      </c>
      <c r="AS50" s="44" t="str">
        <f t="shared" si="6"/>
        <v xml:space="preserve"> </v>
      </c>
      <c r="AT50" s="261"/>
      <c r="AU50" s="263"/>
    </row>
    <row r="51" spans="1:47" ht="10.5" customHeight="1" x14ac:dyDescent="0.2">
      <c r="A51" s="257"/>
      <c r="B51" s="257"/>
      <c r="C51" s="257"/>
      <c r="D51" s="257"/>
      <c r="E51" s="257"/>
      <c r="F51" s="45" t="str">
        <f>IF(F50&lt;&gt;" ","%"," ")</f>
        <v>%</v>
      </c>
      <c r="G51" s="45" t="str">
        <f t="shared" ref="G51:AS51" si="7">IF(G50&lt;&gt;" ","%"," ")</f>
        <v>%</v>
      </c>
      <c r="H51" s="45" t="str">
        <f t="shared" si="7"/>
        <v>%</v>
      </c>
      <c r="I51" s="45" t="str">
        <f t="shared" si="7"/>
        <v>%</v>
      </c>
      <c r="J51" s="45" t="str">
        <f t="shared" si="7"/>
        <v>%</v>
      </c>
      <c r="K51" s="45" t="str">
        <f t="shared" si="7"/>
        <v>%</v>
      </c>
      <c r="L51" s="45" t="str">
        <f t="shared" si="7"/>
        <v>%</v>
      </c>
      <c r="M51" s="45" t="str">
        <f t="shared" si="7"/>
        <v>%</v>
      </c>
      <c r="N51" s="45" t="str">
        <f t="shared" si="7"/>
        <v>%</v>
      </c>
      <c r="O51" s="45" t="str">
        <f t="shared" si="7"/>
        <v>%</v>
      </c>
      <c r="P51" s="45" t="str">
        <f t="shared" si="7"/>
        <v xml:space="preserve"> </v>
      </c>
      <c r="Q51" s="45" t="str">
        <f t="shared" si="7"/>
        <v xml:space="preserve"> </v>
      </c>
      <c r="R51" s="45" t="str">
        <f t="shared" si="7"/>
        <v xml:space="preserve"> </v>
      </c>
      <c r="S51" s="45" t="str">
        <f t="shared" si="7"/>
        <v xml:space="preserve"> </v>
      </c>
      <c r="T51" s="45" t="str">
        <f t="shared" si="7"/>
        <v xml:space="preserve"> </v>
      </c>
      <c r="U51" s="45" t="str">
        <f t="shared" si="7"/>
        <v xml:space="preserve"> </v>
      </c>
      <c r="V51" s="45" t="str">
        <f t="shared" si="7"/>
        <v xml:space="preserve"> </v>
      </c>
      <c r="W51" s="45" t="str">
        <f t="shared" si="7"/>
        <v xml:space="preserve"> </v>
      </c>
      <c r="X51" s="45" t="str">
        <f t="shared" si="7"/>
        <v xml:space="preserve"> </v>
      </c>
      <c r="Y51" s="45" t="str">
        <f t="shared" si="7"/>
        <v xml:space="preserve"> </v>
      </c>
      <c r="Z51" s="45" t="str">
        <f t="shared" si="7"/>
        <v xml:space="preserve"> </v>
      </c>
      <c r="AA51" s="45" t="str">
        <f t="shared" si="7"/>
        <v xml:space="preserve"> </v>
      </c>
      <c r="AB51" s="45" t="str">
        <f t="shared" si="7"/>
        <v xml:space="preserve"> </v>
      </c>
      <c r="AC51" s="45" t="str">
        <f t="shared" si="7"/>
        <v xml:space="preserve"> </v>
      </c>
      <c r="AD51" s="45" t="str">
        <f t="shared" si="7"/>
        <v xml:space="preserve"> </v>
      </c>
      <c r="AE51" s="45" t="str">
        <f t="shared" si="7"/>
        <v xml:space="preserve"> </v>
      </c>
      <c r="AF51" s="45" t="str">
        <f t="shared" si="7"/>
        <v xml:space="preserve"> </v>
      </c>
      <c r="AG51" s="45" t="str">
        <f t="shared" si="7"/>
        <v xml:space="preserve"> </v>
      </c>
      <c r="AH51" s="45" t="str">
        <f t="shared" si="7"/>
        <v xml:space="preserve"> </v>
      </c>
      <c r="AI51" s="45" t="str">
        <f t="shared" si="7"/>
        <v xml:space="preserve"> </v>
      </c>
      <c r="AJ51" s="45" t="str">
        <f t="shared" si="7"/>
        <v xml:space="preserve"> </v>
      </c>
      <c r="AK51" s="45" t="str">
        <f t="shared" si="7"/>
        <v xml:space="preserve"> </v>
      </c>
      <c r="AL51" s="45" t="str">
        <f t="shared" si="7"/>
        <v xml:space="preserve"> </v>
      </c>
      <c r="AM51" s="45" t="str">
        <f t="shared" si="7"/>
        <v xml:space="preserve"> </v>
      </c>
      <c r="AN51" s="45" t="str">
        <f t="shared" si="7"/>
        <v xml:space="preserve"> </v>
      </c>
      <c r="AO51" s="45" t="str">
        <f t="shared" si="7"/>
        <v xml:space="preserve"> </v>
      </c>
      <c r="AP51" s="45" t="str">
        <f t="shared" si="7"/>
        <v xml:space="preserve"> </v>
      </c>
      <c r="AQ51" s="45" t="str">
        <f t="shared" si="7"/>
        <v xml:space="preserve"> </v>
      </c>
      <c r="AR51" s="45" t="str">
        <f t="shared" si="7"/>
        <v xml:space="preserve"> </v>
      </c>
      <c r="AS51" s="45" t="str">
        <f t="shared" si="7"/>
        <v xml:space="preserve"> </v>
      </c>
      <c r="AT51" s="261"/>
      <c r="AU51" s="263"/>
    </row>
    <row r="52" spans="1:47" ht="24.75" customHeight="1" x14ac:dyDescent="0.2">
      <c r="A52" s="257" t="s">
        <v>27</v>
      </c>
      <c r="B52" s="257"/>
      <c r="C52" s="257"/>
      <c r="D52" s="257"/>
      <c r="E52" s="257"/>
      <c r="F52" s="43">
        <f t="shared" ref="F52:AS52" si="8">IF(COUNTBLANK(F6:F45)=ROWS(F6:F45)," ",IF(COUNTIF(F6:F45,0)=0,"YOK",COUNTIF(F6:F45,0)))</f>
        <v>21</v>
      </c>
      <c r="G52" s="43">
        <f t="shared" si="8"/>
        <v>19</v>
      </c>
      <c r="H52" s="43">
        <f t="shared" si="8"/>
        <v>18</v>
      </c>
      <c r="I52" s="43">
        <f t="shared" si="8"/>
        <v>18</v>
      </c>
      <c r="J52" s="43">
        <f t="shared" si="8"/>
        <v>15</v>
      </c>
      <c r="K52" s="43">
        <f t="shared" si="8"/>
        <v>17</v>
      </c>
      <c r="L52" s="43">
        <f t="shared" si="8"/>
        <v>10</v>
      </c>
      <c r="M52" s="43">
        <f t="shared" si="8"/>
        <v>11</v>
      </c>
      <c r="N52" s="43">
        <f t="shared" si="8"/>
        <v>14</v>
      </c>
      <c r="O52" s="43">
        <f t="shared" si="8"/>
        <v>18</v>
      </c>
      <c r="P52" s="43" t="str">
        <f t="shared" si="8"/>
        <v xml:space="preserve"> </v>
      </c>
      <c r="Q52" s="43" t="str">
        <f t="shared" si="8"/>
        <v xml:space="preserve"> </v>
      </c>
      <c r="R52" s="43" t="str">
        <f t="shared" si="8"/>
        <v xml:space="preserve"> </v>
      </c>
      <c r="S52" s="43" t="str">
        <f t="shared" si="8"/>
        <v xml:space="preserve"> </v>
      </c>
      <c r="T52" s="43" t="str">
        <f t="shared" si="8"/>
        <v xml:space="preserve"> </v>
      </c>
      <c r="U52" s="43" t="str">
        <f t="shared" si="8"/>
        <v xml:space="preserve"> </v>
      </c>
      <c r="V52" s="43" t="str">
        <f t="shared" si="8"/>
        <v xml:space="preserve"> </v>
      </c>
      <c r="W52" s="43" t="str">
        <f t="shared" si="8"/>
        <v xml:space="preserve"> </v>
      </c>
      <c r="X52" s="43" t="str">
        <f t="shared" si="8"/>
        <v xml:space="preserve"> </v>
      </c>
      <c r="Y52" s="43" t="str">
        <f t="shared" si="8"/>
        <v xml:space="preserve"> </v>
      </c>
      <c r="Z52" s="43" t="str">
        <f t="shared" si="8"/>
        <v xml:space="preserve"> </v>
      </c>
      <c r="AA52" s="43" t="str">
        <f t="shared" si="8"/>
        <v xml:space="preserve"> </v>
      </c>
      <c r="AB52" s="43" t="str">
        <f t="shared" si="8"/>
        <v xml:space="preserve"> </v>
      </c>
      <c r="AC52" s="43" t="str">
        <f t="shared" si="8"/>
        <v xml:space="preserve"> </v>
      </c>
      <c r="AD52" s="43" t="str">
        <f t="shared" si="8"/>
        <v xml:space="preserve"> </v>
      </c>
      <c r="AE52" s="43" t="str">
        <f t="shared" si="8"/>
        <v xml:space="preserve"> </v>
      </c>
      <c r="AF52" s="43" t="str">
        <f t="shared" si="8"/>
        <v xml:space="preserve"> </v>
      </c>
      <c r="AG52" s="43" t="str">
        <f t="shared" si="8"/>
        <v xml:space="preserve"> </v>
      </c>
      <c r="AH52" s="43" t="str">
        <f t="shared" si="8"/>
        <v xml:space="preserve"> </v>
      </c>
      <c r="AI52" s="43" t="str">
        <f t="shared" si="8"/>
        <v xml:space="preserve"> </v>
      </c>
      <c r="AJ52" s="43" t="str">
        <f t="shared" si="8"/>
        <v xml:space="preserve"> </v>
      </c>
      <c r="AK52" s="43" t="str">
        <f t="shared" si="8"/>
        <v xml:space="preserve"> </v>
      </c>
      <c r="AL52" s="43" t="str">
        <f t="shared" si="8"/>
        <v xml:space="preserve"> </v>
      </c>
      <c r="AM52" s="43" t="str">
        <f t="shared" si="8"/>
        <v xml:space="preserve"> </v>
      </c>
      <c r="AN52" s="43" t="str">
        <f t="shared" si="8"/>
        <v xml:space="preserve"> </v>
      </c>
      <c r="AO52" s="43" t="str">
        <f t="shared" si="8"/>
        <v xml:space="preserve"> </v>
      </c>
      <c r="AP52" s="43" t="str">
        <f t="shared" si="8"/>
        <v xml:space="preserve"> </v>
      </c>
      <c r="AQ52" s="43" t="str">
        <f t="shared" si="8"/>
        <v xml:space="preserve"> </v>
      </c>
      <c r="AR52" s="43" t="str">
        <f t="shared" si="8"/>
        <v xml:space="preserve"> </v>
      </c>
      <c r="AS52" s="43" t="str">
        <f t="shared" si="8"/>
        <v xml:space="preserve"> </v>
      </c>
      <c r="AT52" s="9"/>
      <c r="AU52" s="7"/>
    </row>
    <row r="53" spans="1:47" ht="30.75" customHeight="1" x14ac:dyDescent="0.2">
      <c r="A53" s="257" t="s">
        <v>29</v>
      </c>
      <c r="B53" s="257"/>
      <c r="C53" s="257"/>
      <c r="D53" s="257"/>
      <c r="E53" s="257"/>
      <c r="F53" s="44">
        <f t="shared" ref="F53:AS53" si="9">IF(COUNTBLANK(F6:F45)=ROWS(F6:F45)," ",IF(F52="YOK",0,100*F52/COUNTA(F6:F45)))</f>
        <v>65.625</v>
      </c>
      <c r="G53" s="44">
        <f t="shared" si="9"/>
        <v>59.375</v>
      </c>
      <c r="H53" s="44">
        <f t="shared" si="9"/>
        <v>56.25</v>
      </c>
      <c r="I53" s="44">
        <f t="shared" si="9"/>
        <v>56.25</v>
      </c>
      <c r="J53" s="44">
        <f t="shared" si="9"/>
        <v>46.875</v>
      </c>
      <c r="K53" s="44">
        <f t="shared" si="9"/>
        <v>53.125</v>
      </c>
      <c r="L53" s="44">
        <f t="shared" si="9"/>
        <v>31.25</v>
      </c>
      <c r="M53" s="44">
        <f t="shared" si="9"/>
        <v>34.375</v>
      </c>
      <c r="N53" s="44">
        <f t="shared" si="9"/>
        <v>43.75</v>
      </c>
      <c r="O53" s="44">
        <f t="shared" si="9"/>
        <v>56.25</v>
      </c>
      <c r="P53" s="44" t="str">
        <f t="shared" si="9"/>
        <v xml:space="preserve"> </v>
      </c>
      <c r="Q53" s="44" t="str">
        <f t="shared" si="9"/>
        <v xml:space="preserve"> </v>
      </c>
      <c r="R53" s="44" t="str">
        <f t="shared" si="9"/>
        <v xml:space="preserve"> </v>
      </c>
      <c r="S53" s="44" t="str">
        <f t="shared" si="9"/>
        <v xml:space="preserve"> </v>
      </c>
      <c r="T53" s="44" t="str">
        <f t="shared" si="9"/>
        <v xml:space="preserve"> </v>
      </c>
      <c r="U53" s="44" t="str">
        <f t="shared" si="9"/>
        <v xml:space="preserve"> </v>
      </c>
      <c r="V53" s="44" t="str">
        <f t="shared" si="9"/>
        <v xml:space="preserve"> </v>
      </c>
      <c r="W53" s="44" t="str">
        <f t="shared" si="9"/>
        <v xml:space="preserve"> </v>
      </c>
      <c r="X53" s="44" t="str">
        <f t="shared" si="9"/>
        <v xml:space="preserve"> </v>
      </c>
      <c r="Y53" s="44" t="str">
        <f t="shared" si="9"/>
        <v xml:space="preserve"> </v>
      </c>
      <c r="Z53" s="44" t="str">
        <f t="shared" si="9"/>
        <v xml:space="preserve"> </v>
      </c>
      <c r="AA53" s="44" t="str">
        <f t="shared" si="9"/>
        <v xml:space="preserve"> </v>
      </c>
      <c r="AB53" s="44" t="str">
        <f t="shared" si="9"/>
        <v xml:space="preserve"> </v>
      </c>
      <c r="AC53" s="44" t="str">
        <f t="shared" si="9"/>
        <v xml:space="preserve"> </v>
      </c>
      <c r="AD53" s="44" t="str">
        <f t="shared" si="9"/>
        <v xml:space="preserve"> </v>
      </c>
      <c r="AE53" s="44" t="str">
        <f t="shared" si="9"/>
        <v xml:space="preserve"> </v>
      </c>
      <c r="AF53" s="44" t="str">
        <f t="shared" si="9"/>
        <v xml:space="preserve"> </v>
      </c>
      <c r="AG53" s="44" t="str">
        <f t="shared" si="9"/>
        <v xml:space="preserve"> </v>
      </c>
      <c r="AH53" s="44" t="str">
        <f t="shared" si="9"/>
        <v xml:space="preserve"> </v>
      </c>
      <c r="AI53" s="44" t="str">
        <f t="shared" si="9"/>
        <v xml:space="preserve"> </v>
      </c>
      <c r="AJ53" s="44" t="str">
        <f t="shared" si="9"/>
        <v xml:space="preserve"> </v>
      </c>
      <c r="AK53" s="44" t="str">
        <f t="shared" si="9"/>
        <v xml:space="preserve"> </v>
      </c>
      <c r="AL53" s="44" t="str">
        <f t="shared" si="9"/>
        <v xml:space="preserve"> </v>
      </c>
      <c r="AM53" s="44" t="str">
        <f t="shared" si="9"/>
        <v xml:space="preserve"> </v>
      </c>
      <c r="AN53" s="44" t="str">
        <f t="shared" si="9"/>
        <v xml:space="preserve"> </v>
      </c>
      <c r="AO53" s="44" t="str">
        <f t="shared" si="9"/>
        <v xml:space="preserve"> </v>
      </c>
      <c r="AP53" s="44" t="str">
        <f t="shared" si="9"/>
        <v xml:space="preserve"> </v>
      </c>
      <c r="AQ53" s="44" t="str">
        <f t="shared" si="9"/>
        <v xml:space="preserve"> </v>
      </c>
      <c r="AR53" s="44" t="str">
        <f t="shared" si="9"/>
        <v xml:space="preserve"> </v>
      </c>
      <c r="AS53" s="44" t="str">
        <f t="shared" si="9"/>
        <v xml:space="preserve"> </v>
      </c>
      <c r="AT53" s="261"/>
      <c r="AU53" s="263"/>
    </row>
    <row r="54" spans="1:47" ht="10.5" customHeight="1" x14ac:dyDescent="0.2">
      <c r="A54" s="257"/>
      <c r="B54" s="257"/>
      <c r="C54" s="257"/>
      <c r="D54" s="257"/>
      <c r="E54" s="257"/>
      <c r="F54" s="46" t="str">
        <f>IF(F53&lt;&gt;" ","%"," ")</f>
        <v>%</v>
      </c>
      <c r="G54" s="46" t="str">
        <f t="shared" ref="G54:AS54" si="10">IF(G53&lt;&gt;" ","%"," ")</f>
        <v>%</v>
      </c>
      <c r="H54" s="46" t="str">
        <f t="shared" si="10"/>
        <v>%</v>
      </c>
      <c r="I54" s="46" t="str">
        <f t="shared" si="10"/>
        <v>%</v>
      </c>
      <c r="J54" s="46" t="str">
        <f t="shared" si="10"/>
        <v>%</v>
      </c>
      <c r="K54" s="46" t="str">
        <f t="shared" si="10"/>
        <v>%</v>
      </c>
      <c r="L54" s="46" t="str">
        <f t="shared" si="10"/>
        <v>%</v>
      </c>
      <c r="M54" s="46" t="str">
        <f t="shared" si="10"/>
        <v>%</v>
      </c>
      <c r="N54" s="46" t="str">
        <f t="shared" si="10"/>
        <v>%</v>
      </c>
      <c r="O54" s="46" t="str">
        <f t="shared" si="10"/>
        <v>%</v>
      </c>
      <c r="P54" s="46" t="str">
        <f t="shared" si="10"/>
        <v xml:space="preserve"> </v>
      </c>
      <c r="Q54" s="46" t="str">
        <f t="shared" si="10"/>
        <v xml:space="preserve"> </v>
      </c>
      <c r="R54" s="46" t="str">
        <f t="shared" si="10"/>
        <v xml:space="preserve"> </v>
      </c>
      <c r="S54" s="46" t="str">
        <f t="shared" si="10"/>
        <v xml:space="preserve"> </v>
      </c>
      <c r="T54" s="46" t="str">
        <f t="shared" si="10"/>
        <v xml:space="preserve"> </v>
      </c>
      <c r="U54" s="46" t="str">
        <f t="shared" si="10"/>
        <v xml:space="preserve"> </v>
      </c>
      <c r="V54" s="46" t="str">
        <f t="shared" si="10"/>
        <v xml:space="preserve"> </v>
      </c>
      <c r="W54" s="46" t="str">
        <f t="shared" si="10"/>
        <v xml:space="preserve"> </v>
      </c>
      <c r="X54" s="46" t="str">
        <f t="shared" si="10"/>
        <v xml:space="preserve"> </v>
      </c>
      <c r="Y54" s="46" t="str">
        <f t="shared" si="10"/>
        <v xml:space="preserve"> </v>
      </c>
      <c r="Z54" s="46" t="str">
        <f t="shared" si="10"/>
        <v xml:space="preserve"> </v>
      </c>
      <c r="AA54" s="46" t="str">
        <f t="shared" si="10"/>
        <v xml:space="preserve"> </v>
      </c>
      <c r="AB54" s="46" t="str">
        <f t="shared" si="10"/>
        <v xml:space="preserve"> </v>
      </c>
      <c r="AC54" s="46" t="str">
        <f t="shared" si="10"/>
        <v xml:space="preserve"> </v>
      </c>
      <c r="AD54" s="46" t="str">
        <f t="shared" si="10"/>
        <v xml:space="preserve"> </v>
      </c>
      <c r="AE54" s="46" t="str">
        <f t="shared" si="10"/>
        <v xml:space="preserve"> </v>
      </c>
      <c r="AF54" s="46" t="str">
        <f t="shared" si="10"/>
        <v xml:space="preserve"> </v>
      </c>
      <c r="AG54" s="46" t="str">
        <f t="shared" si="10"/>
        <v xml:space="preserve"> </v>
      </c>
      <c r="AH54" s="46" t="str">
        <f t="shared" si="10"/>
        <v xml:space="preserve"> </v>
      </c>
      <c r="AI54" s="46" t="str">
        <f t="shared" si="10"/>
        <v xml:space="preserve"> </v>
      </c>
      <c r="AJ54" s="46" t="str">
        <f t="shared" si="10"/>
        <v xml:space="preserve"> </v>
      </c>
      <c r="AK54" s="46" t="str">
        <f t="shared" si="10"/>
        <v xml:space="preserve"> </v>
      </c>
      <c r="AL54" s="46" t="str">
        <f t="shared" si="10"/>
        <v xml:space="preserve"> </v>
      </c>
      <c r="AM54" s="46" t="str">
        <f t="shared" si="10"/>
        <v xml:space="preserve"> </v>
      </c>
      <c r="AN54" s="46" t="str">
        <f t="shared" si="10"/>
        <v xml:space="preserve"> </v>
      </c>
      <c r="AO54" s="46" t="str">
        <f t="shared" si="10"/>
        <v xml:space="preserve"> </v>
      </c>
      <c r="AP54" s="46" t="str">
        <f t="shared" si="10"/>
        <v xml:space="preserve"> </v>
      </c>
      <c r="AQ54" s="46" t="str">
        <f t="shared" si="10"/>
        <v xml:space="preserve"> </v>
      </c>
      <c r="AR54" s="46" t="str">
        <f t="shared" si="10"/>
        <v xml:space="preserve"> </v>
      </c>
      <c r="AS54" s="46" t="str">
        <f t="shared" si="10"/>
        <v xml:space="preserve"> </v>
      </c>
      <c r="AT54" s="261"/>
      <c r="AU54" s="263"/>
    </row>
    <row r="55" spans="1:47" ht="30" customHeight="1" x14ac:dyDescent="0.2">
      <c r="A55" s="313" t="s">
        <v>83</v>
      </c>
      <c r="B55" s="314"/>
      <c r="C55" s="314"/>
      <c r="D55" s="314"/>
      <c r="E55" s="315"/>
      <c r="F55" s="47">
        <f>IF(F4=" "," ",IF(COUNTBLANK(F6:F45)=ROWS(F6:F45)," ",F48*100/F4))</f>
        <v>34.375</v>
      </c>
      <c r="G55" s="47">
        <f t="shared" ref="G55:AS55" si="11">IF(G4=" "," ",IF(COUNTBLANK(G6:G45)=ROWS(G6:G45)," ",G48*100/G4))</f>
        <v>40.625</v>
      </c>
      <c r="H55" s="47">
        <f t="shared" si="11"/>
        <v>40.625</v>
      </c>
      <c r="I55" s="47">
        <f t="shared" si="11"/>
        <v>41.875</v>
      </c>
      <c r="J55" s="47">
        <f t="shared" si="11"/>
        <v>53.125</v>
      </c>
      <c r="K55" s="47">
        <f t="shared" si="11"/>
        <v>43.75</v>
      </c>
      <c r="L55" s="47">
        <f t="shared" si="11"/>
        <v>63.125</v>
      </c>
      <c r="M55" s="47">
        <f t="shared" si="11"/>
        <v>53.75</v>
      </c>
      <c r="N55" s="47">
        <f t="shared" si="11"/>
        <v>53.75</v>
      </c>
      <c r="O55" s="47">
        <f t="shared" si="11"/>
        <v>32.5</v>
      </c>
      <c r="P55" s="47" t="str">
        <f t="shared" si="11"/>
        <v xml:space="preserve"> </v>
      </c>
      <c r="Q55" s="47" t="str">
        <f t="shared" si="11"/>
        <v xml:space="preserve"> </v>
      </c>
      <c r="R55" s="47" t="str">
        <f t="shared" si="11"/>
        <v xml:space="preserve"> </v>
      </c>
      <c r="S55" s="47" t="str">
        <f t="shared" si="11"/>
        <v xml:space="preserve"> </v>
      </c>
      <c r="T55" s="47" t="str">
        <f t="shared" si="11"/>
        <v xml:space="preserve"> </v>
      </c>
      <c r="U55" s="47" t="str">
        <f t="shared" si="11"/>
        <v xml:space="preserve"> </v>
      </c>
      <c r="V55" s="47" t="str">
        <f t="shared" si="11"/>
        <v xml:space="preserve"> </v>
      </c>
      <c r="W55" s="47" t="str">
        <f t="shared" si="11"/>
        <v xml:space="preserve"> </v>
      </c>
      <c r="X55" s="47" t="str">
        <f t="shared" si="11"/>
        <v xml:space="preserve"> </v>
      </c>
      <c r="Y55" s="47" t="str">
        <f t="shared" si="11"/>
        <v xml:space="preserve"> </v>
      </c>
      <c r="Z55" s="47" t="str">
        <f t="shared" si="11"/>
        <v xml:space="preserve"> </v>
      </c>
      <c r="AA55" s="47" t="str">
        <f t="shared" si="11"/>
        <v xml:space="preserve"> </v>
      </c>
      <c r="AB55" s="47" t="str">
        <f t="shared" si="11"/>
        <v xml:space="preserve"> </v>
      </c>
      <c r="AC55" s="47" t="str">
        <f t="shared" si="11"/>
        <v xml:space="preserve"> </v>
      </c>
      <c r="AD55" s="47" t="str">
        <f t="shared" si="11"/>
        <v xml:space="preserve"> </v>
      </c>
      <c r="AE55" s="47" t="str">
        <f t="shared" si="11"/>
        <v xml:space="preserve"> </v>
      </c>
      <c r="AF55" s="47" t="str">
        <f t="shared" si="11"/>
        <v xml:space="preserve"> </v>
      </c>
      <c r="AG55" s="47" t="str">
        <f t="shared" si="11"/>
        <v xml:space="preserve"> </v>
      </c>
      <c r="AH55" s="47" t="str">
        <f t="shared" si="11"/>
        <v xml:space="preserve"> </v>
      </c>
      <c r="AI55" s="47" t="str">
        <f t="shared" si="11"/>
        <v xml:space="preserve"> </v>
      </c>
      <c r="AJ55" s="47" t="str">
        <f t="shared" si="11"/>
        <v xml:space="preserve"> </v>
      </c>
      <c r="AK55" s="47" t="str">
        <f t="shared" si="11"/>
        <v xml:space="preserve"> </v>
      </c>
      <c r="AL55" s="47" t="str">
        <f t="shared" si="11"/>
        <v xml:space="preserve"> </v>
      </c>
      <c r="AM55" s="47" t="str">
        <f t="shared" si="11"/>
        <v xml:space="preserve"> </v>
      </c>
      <c r="AN55" s="47" t="str">
        <f t="shared" si="11"/>
        <v xml:space="preserve"> </v>
      </c>
      <c r="AO55" s="47" t="str">
        <f t="shared" si="11"/>
        <v xml:space="preserve"> </v>
      </c>
      <c r="AP55" s="47" t="str">
        <f t="shared" si="11"/>
        <v xml:space="preserve"> </v>
      </c>
      <c r="AQ55" s="47" t="str">
        <f t="shared" si="11"/>
        <v xml:space="preserve"> </v>
      </c>
      <c r="AR55" s="47" t="str">
        <f t="shared" si="11"/>
        <v xml:space="preserve"> </v>
      </c>
      <c r="AS55" s="47" t="str">
        <f t="shared" si="11"/>
        <v xml:space="preserve"> </v>
      </c>
      <c r="AT55" s="259"/>
      <c r="AU55" s="259"/>
    </row>
    <row r="56" spans="1:47" ht="9.75" customHeight="1" x14ac:dyDescent="0.2">
      <c r="A56" s="316"/>
      <c r="B56" s="317"/>
      <c r="C56" s="317"/>
      <c r="D56" s="317"/>
      <c r="E56" s="318"/>
      <c r="F56" s="48" t="str">
        <f>IF(F55&lt;&gt;" ","%"," ")</f>
        <v>%</v>
      </c>
      <c r="G56" s="48" t="str">
        <f t="shared" ref="G56:AS56" si="12">IF(G55&lt;&gt;" ","%"," ")</f>
        <v>%</v>
      </c>
      <c r="H56" s="48" t="str">
        <f t="shared" si="12"/>
        <v>%</v>
      </c>
      <c r="I56" s="48" t="str">
        <f t="shared" si="12"/>
        <v>%</v>
      </c>
      <c r="J56" s="48" t="str">
        <f t="shared" si="12"/>
        <v>%</v>
      </c>
      <c r="K56" s="48" t="str">
        <f t="shared" si="12"/>
        <v>%</v>
      </c>
      <c r="L56" s="48" t="str">
        <f t="shared" si="12"/>
        <v>%</v>
      </c>
      <c r="M56" s="48" t="str">
        <f t="shared" si="12"/>
        <v>%</v>
      </c>
      <c r="N56" s="48" t="str">
        <f t="shared" si="12"/>
        <v>%</v>
      </c>
      <c r="O56" s="48" t="str">
        <f t="shared" si="12"/>
        <v>%</v>
      </c>
      <c r="P56" s="48" t="str">
        <f t="shared" si="12"/>
        <v xml:space="preserve"> </v>
      </c>
      <c r="Q56" s="48" t="str">
        <f t="shared" si="12"/>
        <v xml:space="preserve"> </v>
      </c>
      <c r="R56" s="48" t="str">
        <f t="shared" si="12"/>
        <v xml:space="preserve"> </v>
      </c>
      <c r="S56" s="48" t="str">
        <f t="shared" si="12"/>
        <v xml:space="preserve"> </v>
      </c>
      <c r="T56" s="48" t="str">
        <f t="shared" si="12"/>
        <v xml:space="preserve"> </v>
      </c>
      <c r="U56" s="48" t="str">
        <f t="shared" si="12"/>
        <v xml:space="preserve"> </v>
      </c>
      <c r="V56" s="48" t="str">
        <f t="shared" si="12"/>
        <v xml:space="preserve"> </v>
      </c>
      <c r="W56" s="48" t="str">
        <f t="shared" si="12"/>
        <v xml:space="preserve"> </v>
      </c>
      <c r="X56" s="48" t="str">
        <f t="shared" si="12"/>
        <v xml:space="preserve"> </v>
      </c>
      <c r="Y56" s="48" t="str">
        <f t="shared" si="12"/>
        <v xml:space="preserve"> </v>
      </c>
      <c r="Z56" s="48" t="str">
        <f t="shared" si="12"/>
        <v xml:space="preserve"> </v>
      </c>
      <c r="AA56" s="48" t="str">
        <f t="shared" si="12"/>
        <v xml:space="preserve"> </v>
      </c>
      <c r="AB56" s="48" t="str">
        <f t="shared" si="12"/>
        <v xml:space="preserve"> </v>
      </c>
      <c r="AC56" s="48" t="str">
        <f t="shared" si="12"/>
        <v xml:space="preserve"> </v>
      </c>
      <c r="AD56" s="48" t="str">
        <f t="shared" si="12"/>
        <v xml:space="preserve"> </v>
      </c>
      <c r="AE56" s="48" t="str">
        <f t="shared" si="12"/>
        <v xml:space="preserve"> </v>
      </c>
      <c r="AF56" s="48" t="str">
        <f t="shared" si="12"/>
        <v xml:space="preserve"> </v>
      </c>
      <c r="AG56" s="48" t="str">
        <f t="shared" si="12"/>
        <v xml:space="preserve"> </v>
      </c>
      <c r="AH56" s="48" t="str">
        <f t="shared" si="12"/>
        <v xml:space="preserve"> </v>
      </c>
      <c r="AI56" s="48" t="str">
        <f t="shared" si="12"/>
        <v xml:space="preserve"> </v>
      </c>
      <c r="AJ56" s="48" t="str">
        <f t="shared" si="12"/>
        <v xml:space="preserve"> </v>
      </c>
      <c r="AK56" s="48" t="str">
        <f t="shared" si="12"/>
        <v xml:space="preserve"> </v>
      </c>
      <c r="AL56" s="48" t="str">
        <f t="shared" si="12"/>
        <v xml:space="preserve"> </v>
      </c>
      <c r="AM56" s="48" t="str">
        <f t="shared" si="12"/>
        <v xml:space="preserve"> </v>
      </c>
      <c r="AN56" s="48" t="str">
        <f t="shared" si="12"/>
        <v xml:space="preserve"> </v>
      </c>
      <c r="AO56" s="48" t="str">
        <f t="shared" si="12"/>
        <v xml:space="preserve"> </v>
      </c>
      <c r="AP56" s="48" t="str">
        <f t="shared" si="12"/>
        <v xml:space="preserve"> </v>
      </c>
      <c r="AQ56" s="48" t="str">
        <f t="shared" si="12"/>
        <v xml:space="preserve"> </v>
      </c>
      <c r="AR56" s="48" t="str">
        <f t="shared" si="12"/>
        <v xml:space="preserve"> </v>
      </c>
      <c r="AS56" s="48" t="str">
        <f t="shared" si="12"/>
        <v xml:space="preserve"> </v>
      </c>
      <c r="AT56" s="260"/>
      <c r="AU56" s="260"/>
    </row>
    <row r="57" spans="1:47" ht="9.75" customHeight="1" x14ac:dyDescent="0.2">
      <c r="A57" s="49"/>
      <c r="B57" s="49"/>
      <c r="C57" s="49"/>
      <c r="D57" s="49"/>
      <c r="E57" s="49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1"/>
      <c r="AU57" s="51"/>
    </row>
    <row r="58" spans="1:47" ht="9.75" customHeight="1" x14ac:dyDescent="0.2">
      <c r="A58" s="49"/>
      <c r="B58" s="49"/>
      <c r="C58" s="49"/>
      <c r="D58" s="49"/>
      <c r="E58" s="49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1"/>
      <c r="AU58" s="51"/>
    </row>
    <row r="59" spans="1:47" ht="9.75" customHeight="1" x14ac:dyDescent="0.2">
      <c r="A59" s="49"/>
      <c r="B59" s="49"/>
      <c r="C59" s="49"/>
      <c r="D59" s="49"/>
      <c r="E59" s="49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1"/>
      <c r="AU59" s="51"/>
    </row>
    <row r="60" spans="1:47" ht="9.75" customHeight="1" x14ac:dyDescent="0.2">
      <c r="A60" s="49"/>
      <c r="B60" s="49"/>
      <c r="C60" s="49"/>
      <c r="D60" s="49"/>
      <c r="E60" s="49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1"/>
      <c r="AU60" s="51"/>
    </row>
    <row r="61" spans="1:47" ht="9.75" customHeight="1" x14ac:dyDescent="0.2">
      <c r="A61" s="49"/>
      <c r="B61" s="49"/>
      <c r="C61" s="49"/>
      <c r="D61" s="49"/>
      <c r="E61" s="49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1"/>
      <c r="AU61" s="51"/>
    </row>
    <row r="62" spans="1:47" ht="9.75" customHeight="1" x14ac:dyDescent="0.2">
      <c r="A62" s="49"/>
      <c r="B62" s="49"/>
      <c r="C62" s="49"/>
      <c r="D62" s="49"/>
      <c r="E62" s="49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1"/>
      <c r="AU62" s="51"/>
    </row>
    <row r="63" spans="1:47" ht="9.75" customHeight="1" x14ac:dyDescent="0.2">
      <c r="A63" s="49"/>
      <c r="B63" s="49"/>
      <c r="C63" s="49"/>
      <c r="D63" s="49"/>
      <c r="E63" s="49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1"/>
      <c r="AU63" s="51"/>
    </row>
    <row r="64" spans="1:47" ht="9.75" customHeight="1" x14ac:dyDescent="0.2">
      <c r="A64" s="49"/>
      <c r="B64" s="49"/>
      <c r="C64" s="49"/>
      <c r="D64" s="49"/>
      <c r="E64" s="49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1"/>
      <c r="AU64" s="51"/>
    </row>
    <row r="65" spans="1:47" ht="9.75" customHeight="1" x14ac:dyDescent="0.2">
      <c r="A65" s="49"/>
      <c r="B65" s="49"/>
      <c r="C65" s="49"/>
      <c r="D65" s="49"/>
      <c r="E65" s="49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1"/>
      <c r="AU65" s="51"/>
    </row>
    <row r="66" spans="1:47" ht="9.75" customHeight="1" x14ac:dyDescent="0.2">
      <c r="A66" s="49"/>
      <c r="B66" s="49"/>
      <c r="C66" s="49"/>
      <c r="D66" s="49"/>
      <c r="E66" s="49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1"/>
      <c r="AU66" s="51"/>
    </row>
    <row r="67" spans="1:47" ht="9.75" customHeight="1" x14ac:dyDescent="0.2">
      <c r="A67" s="49"/>
      <c r="B67" s="49"/>
      <c r="C67" s="49"/>
      <c r="D67" s="49"/>
      <c r="E67" s="49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1"/>
      <c r="AU67" s="51"/>
    </row>
    <row r="68" spans="1:47" ht="9.75" customHeight="1" x14ac:dyDescent="0.2">
      <c r="A68" s="49"/>
      <c r="B68" s="49"/>
      <c r="C68" s="49"/>
      <c r="D68" s="49"/>
      <c r="E68" s="49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1"/>
      <c r="AU68" s="51"/>
    </row>
    <row r="69" spans="1:47" ht="9.75" customHeight="1" x14ac:dyDescent="0.2">
      <c r="A69" s="49"/>
      <c r="B69" s="49"/>
      <c r="C69" s="49"/>
      <c r="D69" s="49"/>
      <c r="E69" s="49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1"/>
      <c r="AU69" s="51"/>
    </row>
    <row r="70" spans="1:47" ht="9.75" customHeight="1" x14ac:dyDescent="0.2">
      <c r="A70" s="49"/>
      <c r="B70" s="49"/>
      <c r="C70" s="49"/>
      <c r="D70" s="49"/>
      <c r="E70" s="49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1"/>
      <c r="AU70" s="51"/>
    </row>
    <row r="71" spans="1:47" ht="9.75" customHeight="1" x14ac:dyDescent="0.2">
      <c r="A71" s="49"/>
      <c r="B71" s="49"/>
      <c r="C71" s="49"/>
      <c r="D71" s="49"/>
      <c r="E71" s="49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1"/>
      <c r="AU71" s="51"/>
    </row>
    <row r="72" spans="1:47" ht="9.75" customHeight="1" x14ac:dyDescent="0.2">
      <c r="A72" s="49"/>
      <c r="B72" s="49"/>
      <c r="C72" s="49"/>
      <c r="D72" s="49"/>
      <c r="E72" s="49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1"/>
      <c r="AU72" s="51"/>
    </row>
    <row r="73" spans="1:47" ht="9.75" customHeight="1" x14ac:dyDescent="0.2">
      <c r="A73" s="49"/>
      <c r="B73" s="49"/>
      <c r="C73" s="49"/>
      <c r="D73" s="49"/>
      <c r="E73" s="49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1"/>
      <c r="AU73" s="51"/>
    </row>
    <row r="74" spans="1:47" ht="12.6" customHeight="1" x14ac:dyDescent="0.2">
      <c r="A74" s="52"/>
      <c r="B74" s="52"/>
      <c r="C74" s="52"/>
      <c r="D74" s="52"/>
      <c r="E74" s="52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4"/>
      <c r="AU74" s="54"/>
    </row>
    <row r="75" spans="1:47" ht="9.6" customHeight="1" x14ac:dyDescent="0.2">
      <c r="A75" s="52"/>
      <c r="B75" s="52"/>
      <c r="C75" s="52"/>
      <c r="D75" s="52"/>
      <c r="E75" s="52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4"/>
      <c r="AU75" s="54"/>
    </row>
    <row r="76" spans="1:47" ht="13.15" customHeight="1" x14ac:dyDescent="0.2">
      <c r="A76" s="339" t="s">
        <v>58</v>
      </c>
      <c r="B76" s="340"/>
      <c r="C76" s="340"/>
      <c r="D76" s="340"/>
      <c r="E76" s="340"/>
      <c r="F76" s="340"/>
      <c r="G76" s="340"/>
      <c r="H76" s="340"/>
      <c r="I76" s="340"/>
      <c r="J76" s="340"/>
      <c r="K76" s="341"/>
      <c r="L76" s="41"/>
      <c r="M76" s="336" t="s">
        <v>89</v>
      </c>
      <c r="N76" s="337"/>
      <c r="O76" s="337"/>
      <c r="P76" s="337"/>
      <c r="Q76" s="337"/>
      <c r="R76" s="337"/>
      <c r="S76" s="337"/>
      <c r="T76" s="337"/>
      <c r="U76" s="337"/>
      <c r="V76" s="337"/>
      <c r="W76" s="337"/>
      <c r="X76" s="337"/>
      <c r="Y76" s="337"/>
      <c r="Z76" s="337"/>
      <c r="AA76" s="337"/>
      <c r="AB76" s="337"/>
      <c r="AC76" s="337"/>
      <c r="AD76" s="337"/>
      <c r="AE76" s="338"/>
      <c r="AF76" s="124"/>
      <c r="AG76" s="336" t="s">
        <v>55</v>
      </c>
      <c r="AH76" s="337"/>
      <c r="AI76" s="337"/>
      <c r="AJ76" s="337"/>
      <c r="AK76" s="337"/>
      <c r="AL76" s="337"/>
      <c r="AM76" s="337"/>
      <c r="AN76" s="337"/>
      <c r="AO76" s="337"/>
      <c r="AP76" s="337"/>
      <c r="AQ76" s="337"/>
      <c r="AR76" s="337"/>
      <c r="AS76" s="337"/>
      <c r="AT76" s="337"/>
      <c r="AU76" s="338"/>
    </row>
    <row r="77" spans="1:47" ht="13.15" customHeight="1" x14ac:dyDescent="0.2">
      <c r="A77" s="307" t="s">
        <v>95</v>
      </c>
      <c r="B77" s="307"/>
      <c r="C77" s="307"/>
      <c r="D77" s="125" t="s">
        <v>46</v>
      </c>
      <c r="E77" s="307" t="s">
        <v>87</v>
      </c>
      <c r="F77" s="307"/>
      <c r="G77" s="307"/>
      <c r="H77" s="307" t="s">
        <v>88</v>
      </c>
      <c r="I77" s="307"/>
      <c r="J77" s="307"/>
      <c r="K77" s="307"/>
      <c r="L77" s="41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41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</row>
    <row r="78" spans="1:47" ht="13.15" customHeight="1" x14ac:dyDescent="0.2">
      <c r="A78" s="242" t="s">
        <v>31</v>
      </c>
      <c r="B78" s="243"/>
      <c r="C78" s="244"/>
      <c r="D78" s="123" t="s">
        <v>48</v>
      </c>
      <c r="E78" s="58">
        <f>IF(COUNTIF(AU6:AU45," ")=ROWS(AU6:AU45)," ",COUNTIF(AU6:AU45,"Pekiyi"))</f>
        <v>1</v>
      </c>
      <c r="F78" s="244" t="str">
        <f t="shared" ref="F78:F83" si="13">IF(E78&lt;&gt;" ","KİŞİ"," ")</f>
        <v>KİŞİ</v>
      </c>
      <c r="G78" s="247"/>
      <c r="H78" s="58" t="str">
        <f>IF(E78=" "," ","%")</f>
        <v>%</v>
      </c>
      <c r="I78" s="244">
        <f>IF(E78=" "," ",100*E78/E83)</f>
        <v>3.125</v>
      </c>
      <c r="J78" s="247"/>
      <c r="K78" s="247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6"/>
      <c r="AU78" s="54"/>
    </row>
    <row r="79" spans="1:47" ht="13.15" customHeight="1" x14ac:dyDescent="0.2">
      <c r="A79" s="242" t="s">
        <v>47</v>
      </c>
      <c r="B79" s="243"/>
      <c r="C79" s="244"/>
      <c r="D79" s="57" t="s">
        <v>49</v>
      </c>
      <c r="E79" s="58">
        <f>IF(COUNTIF(AU6:AU45," ")=ROWS(AU6:AU45)," ",COUNTIF(AU6:AU45,"İyi"))</f>
        <v>5</v>
      </c>
      <c r="F79" s="244" t="str">
        <f t="shared" si="13"/>
        <v>KİŞİ</v>
      </c>
      <c r="G79" s="247"/>
      <c r="H79" s="58" t="str">
        <f>IF(E79=" "," ","%")</f>
        <v>%</v>
      </c>
      <c r="I79" s="245">
        <f>IF(E79=" "," ",100*E79/E83)</f>
        <v>15.625</v>
      </c>
      <c r="J79" s="245"/>
      <c r="K79" s="246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6"/>
      <c r="AU79" s="54"/>
    </row>
    <row r="80" spans="1:47" ht="13.15" customHeight="1" x14ac:dyDescent="0.2">
      <c r="A80" s="242" t="s">
        <v>53</v>
      </c>
      <c r="B80" s="243"/>
      <c r="C80" s="244"/>
      <c r="D80" s="57" t="s">
        <v>50</v>
      </c>
      <c r="E80" s="58">
        <f>IF(COUNTIF(AU6:AU45," ")=ROWS(AU6:AU45)," ",COUNTIF(AU6:AU45,"Orta"))</f>
        <v>5</v>
      </c>
      <c r="F80" s="244" t="str">
        <f t="shared" si="13"/>
        <v>KİŞİ</v>
      </c>
      <c r="G80" s="247"/>
      <c r="H80" s="58" t="str">
        <f>IF(E80=" "," ","%")</f>
        <v>%</v>
      </c>
      <c r="I80" s="245">
        <f>IF(E80=" "," ",100*E80/E83)</f>
        <v>15.625</v>
      </c>
      <c r="J80" s="245"/>
      <c r="K80" s="246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293"/>
      <c r="AG80" s="293"/>
      <c r="AH80" s="293"/>
      <c r="AI80" s="293"/>
      <c r="AJ80" s="293"/>
      <c r="AK80" s="293"/>
      <c r="AL80" s="293"/>
      <c r="AM80" s="293"/>
      <c r="AN80" s="293"/>
      <c r="AO80" s="55"/>
      <c r="AP80" s="55"/>
      <c r="AQ80" s="55"/>
      <c r="AR80" s="55"/>
      <c r="AS80" s="55"/>
      <c r="AT80" s="56"/>
      <c r="AU80" s="54"/>
    </row>
    <row r="81" spans="1:47" ht="13.15" customHeight="1" x14ac:dyDescent="0.2">
      <c r="A81" s="242" t="s">
        <v>98</v>
      </c>
      <c r="B81" s="243"/>
      <c r="C81" s="244"/>
      <c r="D81" s="57" t="s">
        <v>51</v>
      </c>
      <c r="E81" s="58">
        <f>IF(COUNTIF(AU6:AU45," ")=ROWS(AU6:AU45)," ",COUNTIF(AU6:AU45,"Geçer"))</f>
        <v>3</v>
      </c>
      <c r="F81" s="244" t="str">
        <f t="shared" si="13"/>
        <v>KİŞİ</v>
      </c>
      <c r="G81" s="247"/>
      <c r="H81" s="58" t="str">
        <f>IF(E81=" "," ","%")</f>
        <v>%</v>
      </c>
      <c r="I81" s="245">
        <f>IF(E81=" "," ",100*E81/E83)</f>
        <v>9.375</v>
      </c>
      <c r="J81" s="245"/>
      <c r="K81" s="246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4"/>
      <c r="AU81" s="54"/>
    </row>
    <row r="82" spans="1:47" ht="13.15" customHeight="1" x14ac:dyDescent="0.2">
      <c r="A82" s="242" t="s">
        <v>54</v>
      </c>
      <c r="B82" s="243"/>
      <c r="C82" s="244"/>
      <c r="D82" s="57" t="s">
        <v>52</v>
      </c>
      <c r="E82" s="58">
        <f>IF(COUNTIF(AU6:AU45," ")=ROWS(AU6:AU45)," ",COUNTIF(AU6:AU45,"Geçmez"))</f>
        <v>18</v>
      </c>
      <c r="F82" s="244" t="str">
        <f t="shared" si="13"/>
        <v>KİŞİ</v>
      </c>
      <c r="G82" s="247"/>
      <c r="H82" s="58" t="str">
        <f>IF(E82=" "," ","%")</f>
        <v>%</v>
      </c>
      <c r="I82" s="245">
        <f>IF(E82=" "," ",100*E82/E83)</f>
        <v>56.25</v>
      </c>
      <c r="J82" s="245"/>
      <c r="K82" s="246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4"/>
      <c r="AU82" s="54"/>
    </row>
    <row r="83" spans="1:47" ht="13.15" customHeight="1" x14ac:dyDescent="0.2">
      <c r="A83" s="241" t="s">
        <v>32</v>
      </c>
      <c r="B83" s="241"/>
      <c r="C83" s="241"/>
      <c r="D83" s="241"/>
      <c r="E83" s="133">
        <f>IF(SUM(E78:E82)=0," ",SUM(E78:E82))</f>
        <v>32</v>
      </c>
      <c r="F83" s="342" t="str">
        <f t="shared" si="13"/>
        <v>KİŞİ</v>
      </c>
      <c r="G83" s="342"/>
      <c r="H83" s="127"/>
      <c r="I83" s="343"/>
      <c r="J83" s="343"/>
      <c r="K83" s="343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4"/>
      <c r="AU83" s="54"/>
    </row>
    <row r="84" spans="1:47" ht="13.15" customHeight="1" x14ac:dyDescent="0.2">
      <c r="A84" s="287" t="s">
        <v>85</v>
      </c>
      <c r="B84" s="249"/>
      <c r="C84" s="249"/>
      <c r="D84" s="249"/>
      <c r="E84" s="304">
        <f>IF(COUNTIF(AT6:AT45," ")=ROWS(AT6:AT45)," ",LARGE(AT6:AT45,1))</f>
        <v>95</v>
      </c>
      <c r="F84" s="272"/>
      <c r="G84" s="272"/>
      <c r="H84" s="272"/>
      <c r="I84" s="272"/>
      <c r="J84" s="272"/>
      <c r="K84" s="27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4"/>
      <c r="AU84" s="54"/>
    </row>
    <row r="85" spans="1:47" ht="13.15" customHeight="1" x14ac:dyDescent="0.2">
      <c r="A85" s="287" t="s">
        <v>86</v>
      </c>
      <c r="B85" s="249"/>
      <c r="C85" s="249"/>
      <c r="D85" s="249"/>
      <c r="E85" s="305">
        <f>IF(COUNTIF(AT6:AT27," ")=ROWS(AT6:AT27)," ",SMALL(AT6:AT27,1))</f>
        <v>5</v>
      </c>
      <c r="F85" s="289"/>
      <c r="G85" s="289"/>
      <c r="H85" s="289"/>
      <c r="I85" s="289"/>
      <c r="J85" s="289"/>
      <c r="K85" s="290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4"/>
      <c r="AU85" s="54"/>
    </row>
    <row r="86" spans="1:47" ht="13.15" customHeight="1" x14ac:dyDescent="0.2">
      <c r="A86" s="287" t="s">
        <v>84</v>
      </c>
      <c r="B86" s="249"/>
      <c r="C86" s="249"/>
      <c r="D86" s="249"/>
      <c r="E86" s="306">
        <f>AT48</f>
        <v>45.75</v>
      </c>
      <c r="F86" s="274"/>
      <c r="G86" s="274"/>
      <c r="H86" s="274"/>
      <c r="I86" s="274"/>
      <c r="J86" s="274"/>
      <c r="K86" s="275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4"/>
      <c r="AU86" s="54"/>
    </row>
    <row r="87" spans="1:47" ht="13.15" customHeight="1" x14ac:dyDescent="0.2">
      <c r="A87" s="287" t="s">
        <v>90</v>
      </c>
      <c r="B87" s="288"/>
      <c r="C87" s="249" t="s">
        <v>91</v>
      </c>
      <c r="D87" s="249"/>
      <c r="E87" s="131">
        <f>IF(COUNTIF(AT6:AT45," ")=ROWS(AT6:AT45)," ",SUM(E78:E81))</f>
        <v>14</v>
      </c>
      <c r="F87" s="272" t="str">
        <f>IF(E87&lt;&gt;" ","KİŞİ"," ")</f>
        <v>KİŞİ</v>
      </c>
      <c r="G87" s="273"/>
      <c r="H87" s="145" t="str">
        <f>IF(I87=" "," ","%")</f>
        <v>%</v>
      </c>
      <c r="I87" s="274">
        <f>IF(E87=" "," ",100*E87/E83)</f>
        <v>43.75</v>
      </c>
      <c r="J87" s="274"/>
      <c r="K87" s="275"/>
      <c r="L87" s="53"/>
      <c r="M87" s="269" t="s">
        <v>92</v>
      </c>
      <c r="N87" s="270"/>
      <c r="O87" s="270"/>
      <c r="P87" s="270"/>
      <c r="Q87" s="270"/>
      <c r="R87" s="270"/>
      <c r="S87" s="270"/>
      <c r="T87" s="270"/>
      <c r="U87" s="270"/>
      <c r="V87" s="270"/>
      <c r="W87" s="270"/>
      <c r="X87" s="270"/>
      <c r="Y87" s="270"/>
      <c r="Z87" s="270"/>
      <c r="AA87" s="270"/>
      <c r="AB87" s="270"/>
      <c r="AC87" s="270"/>
      <c r="AD87" s="270"/>
      <c r="AE87" s="271"/>
      <c r="AF87" s="53"/>
      <c r="AG87" s="330" t="s">
        <v>34</v>
      </c>
      <c r="AH87" s="331"/>
      <c r="AI87" s="331"/>
      <c r="AJ87" s="331"/>
      <c r="AK87" s="331"/>
      <c r="AL87" s="331"/>
      <c r="AM87" s="331"/>
      <c r="AN87" s="331"/>
      <c r="AO87" s="331"/>
      <c r="AP87" s="332"/>
      <c r="AQ87" s="330" t="s">
        <v>59</v>
      </c>
      <c r="AR87" s="331"/>
      <c r="AS87" s="331"/>
      <c r="AT87" s="331"/>
      <c r="AU87" s="332"/>
    </row>
    <row r="88" spans="1:47" ht="13.15" customHeight="1" x14ac:dyDescent="0.2">
      <c r="A88" s="249" t="s">
        <v>57</v>
      </c>
      <c r="B88" s="249"/>
      <c r="C88" s="249" t="s">
        <v>91</v>
      </c>
      <c r="D88" s="249"/>
      <c r="E88" s="61">
        <f>IF(COUNTIF(AT6:AT45," ")=ROWS(AT6:AT45)," ",SUM(E82))</f>
        <v>18</v>
      </c>
      <c r="F88" s="289" t="str">
        <f>IF(E88&lt;&gt;" ","KİŞİ"," ")</f>
        <v>KİŞİ</v>
      </c>
      <c r="G88" s="290"/>
      <c r="H88" s="61" t="str">
        <f>IF(I88=" "," ","%")</f>
        <v>%</v>
      </c>
      <c r="I88" s="274">
        <f>IF(E88=" "," ",100*E88/E83)</f>
        <v>56.25</v>
      </c>
      <c r="J88" s="274"/>
      <c r="K88" s="275"/>
      <c r="L88" s="41"/>
      <c r="M88" s="277" t="s">
        <v>139</v>
      </c>
      <c r="N88" s="278"/>
      <c r="O88" s="278"/>
      <c r="P88" s="278"/>
      <c r="Q88" s="278"/>
      <c r="R88" s="278"/>
      <c r="S88" s="278"/>
      <c r="T88" s="278"/>
      <c r="U88" s="278"/>
      <c r="V88" s="278"/>
      <c r="W88" s="278"/>
      <c r="X88" s="278"/>
      <c r="Y88" s="278"/>
      <c r="Z88" s="278"/>
      <c r="AA88" s="278"/>
      <c r="AB88" s="278"/>
      <c r="AC88" s="278"/>
      <c r="AD88" s="278"/>
      <c r="AE88" s="279"/>
      <c r="AF88" s="53"/>
      <c r="AG88" s="333"/>
      <c r="AH88" s="334"/>
      <c r="AI88" s="334"/>
      <c r="AJ88" s="334"/>
      <c r="AK88" s="334"/>
      <c r="AL88" s="334"/>
      <c r="AM88" s="334"/>
      <c r="AN88" s="334"/>
      <c r="AO88" s="334"/>
      <c r="AP88" s="335"/>
      <c r="AQ88" s="333"/>
      <c r="AR88" s="334"/>
      <c r="AS88" s="334"/>
      <c r="AT88" s="334"/>
      <c r="AU88" s="335"/>
    </row>
    <row r="89" spans="1:47" ht="13.15" customHeight="1" x14ac:dyDescent="0.2">
      <c r="A89" s="286"/>
      <c r="B89" s="286"/>
      <c r="C89" s="286"/>
      <c r="D89" s="286"/>
      <c r="E89" s="135"/>
      <c r="F89" s="291"/>
      <c r="G89" s="291"/>
      <c r="H89" s="135"/>
      <c r="I89" s="248"/>
      <c r="J89" s="248"/>
      <c r="K89" s="248"/>
      <c r="L89" s="41"/>
      <c r="M89" s="280"/>
      <c r="N89" s="281"/>
      <c r="O89" s="281"/>
      <c r="P89" s="281"/>
      <c r="Q89" s="281"/>
      <c r="R89" s="281"/>
      <c r="S89" s="281"/>
      <c r="T89" s="281"/>
      <c r="U89" s="281"/>
      <c r="V89" s="281"/>
      <c r="W89" s="281"/>
      <c r="X89" s="281"/>
      <c r="Y89" s="281"/>
      <c r="Z89" s="281"/>
      <c r="AA89" s="281"/>
      <c r="AB89" s="281"/>
      <c r="AC89" s="281"/>
      <c r="AD89" s="281"/>
      <c r="AE89" s="282"/>
      <c r="AF89" s="1"/>
      <c r="AG89" s="333"/>
      <c r="AH89" s="334"/>
      <c r="AI89" s="334"/>
      <c r="AJ89" s="334"/>
      <c r="AK89" s="334"/>
      <c r="AL89" s="334"/>
      <c r="AM89" s="334"/>
      <c r="AN89" s="334"/>
      <c r="AO89" s="334"/>
      <c r="AP89" s="335"/>
      <c r="AQ89" s="333"/>
      <c r="AR89" s="334"/>
      <c r="AS89" s="334"/>
      <c r="AT89" s="334"/>
      <c r="AU89" s="335"/>
    </row>
    <row r="90" spans="1:47" ht="13.15" customHeight="1" x14ac:dyDescent="0.2">
      <c r="A90" s="294" t="s">
        <v>40</v>
      </c>
      <c r="B90" s="295"/>
      <c r="C90" s="295"/>
      <c r="D90" s="295"/>
      <c r="E90" s="295"/>
      <c r="F90" s="295"/>
      <c r="G90" s="295"/>
      <c r="H90" s="295"/>
      <c r="I90" s="295"/>
      <c r="J90" s="295"/>
      <c r="K90" s="296"/>
      <c r="L90" s="59"/>
      <c r="M90" s="280"/>
      <c r="N90" s="281"/>
      <c r="O90" s="281"/>
      <c r="P90" s="281"/>
      <c r="Q90" s="281"/>
      <c r="R90" s="281"/>
      <c r="S90" s="281"/>
      <c r="T90" s="281"/>
      <c r="U90" s="281"/>
      <c r="V90" s="281"/>
      <c r="W90" s="281"/>
      <c r="X90" s="281"/>
      <c r="Y90" s="281"/>
      <c r="Z90" s="281"/>
      <c r="AA90" s="281"/>
      <c r="AB90" s="281"/>
      <c r="AC90" s="281"/>
      <c r="AD90" s="281"/>
      <c r="AE90" s="282"/>
      <c r="AF90" s="10"/>
      <c r="AG90" s="327">
        <f ca="1">TODAY()</f>
        <v>45082</v>
      </c>
      <c r="AH90" s="328"/>
      <c r="AI90" s="328"/>
      <c r="AJ90" s="328"/>
      <c r="AK90" s="328"/>
      <c r="AL90" s="328"/>
      <c r="AM90" s="328"/>
      <c r="AN90" s="328"/>
      <c r="AO90" s="328"/>
      <c r="AP90" s="329"/>
      <c r="AQ90" s="327">
        <f ca="1">TODAY()</f>
        <v>45082</v>
      </c>
      <c r="AR90" s="328"/>
      <c r="AS90" s="328"/>
      <c r="AT90" s="328"/>
      <c r="AU90" s="329"/>
    </row>
    <row r="91" spans="1:47" ht="13.15" customHeight="1" x14ac:dyDescent="0.2">
      <c r="A91" s="268"/>
      <c r="B91" s="268"/>
      <c r="C91" s="268"/>
      <c r="D91" s="268"/>
      <c r="E91" s="268"/>
      <c r="F91" s="268"/>
      <c r="G91" s="268"/>
      <c r="H91" s="268"/>
      <c r="I91" s="268"/>
      <c r="J91" s="268"/>
      <c r="K91" s="268"/>
      <c r="L91" s="60"/>
      <c r="M91" s="280"/>
      <c r="N91" s="281"/>
      <c r="O91" s="281"/>
      <c r="P91" s="281"/>
      <c r="Q91" s="281"/>
      <c r="R91" s="281"/>
      <c r="S91" s="281"/>
      <c r="T91" s="281"/>
      <c r="U91" s="281"/>
      <c r="V91" s="281"/>
      <c r="W91" s="281"/>
      <c r="X91" s="281"/>
      <c r="Y91" s="281"/>
      <c r="Z91" s="281"/>
      <c r="AA91" s="281"/>
      <c r="AB91" s="281"/>
      <c r="AC91" s="281"/>
      <c r="AD91" s="281"/>
      <c r="AE91" s="282"/>
      <c r="AF91" s="10"/>
      <c r="AG91" s="327"/>
      <c r="AH91" s="328"/>
      <c r="AI91" s="328"/>
      <c r="AJ91" s="328"/>
      <c r="AK91" s="328"/>
      <c r="AL91" s="328"/>
      <c r="AM91" s="328"/>
      <c r="AN91" s="328"/>
      <c r="AO91" s="328"/>
      <c r="AP91" s="329"/>
      <c r="AQ91" s="327"/>
      <c r="AR91" s="328"/>
      <c r="AS91" s="328"/>
      <c r="AT91" s="328"/>
      <c r="AU91" s="329"/>
    </row>
    <row r="92" spans="1:47" ht="13.15" customHeight="1" x14ac:dyDescent="0.2">
      <c r="A92" s="293"/>
      <c r="B92" s="293"/>
      <c r="C92" s="276"/>
      <c r="D92" s="200"/>
      <c r="E92" s="130"/>
      <c r="F92" s="297"/>
      <c r="G92" s="297"/>
      <c r="H92" s="130"/>
      <c r="I92" s="292"/>
      <c r="J92" s="292"/>
      <c r="K92" s="292"/>
      <c r="L92" s="62"/>
      <c r="M92" s="280"/>
      <c r="N92" s="281"/>
      <c r="O92" s="281"/>
      <c r="P92" s="281"/>
      <c r="Q92" s="281"/>
      <c r="R92" s="281"/>
      <c r="S92" s="281"/>
      <c r="T92" s="281"/>
      <c r="U92" s="281"/>
      <c r="V92" s="281"/>
      <c r="W92" s="281"/>
      <c r="X92" s="281"/>
      <c r="Y92" s="281"/>
      <c r="Z92" s="281"/>
      <c r="AA92" s="281"/>
      <c r="AB92" s="281"/>
      <c r="AC92" s="281"/>
      <c r="AD92" s="281"/>
      <c r="AE92" s="282"/>
      <c r="AF92" s="11"/>
      <c r="AG92" s="265" t="str">
        <f>'K. Bilgiler'!H18</f>
        <v>Şenol KUMSAR-Hasan ESKİN</v>
      </c>
      <c r="AH92" s="266"/>
      <c r="AI92" s="266"/>
      <c r="AJ92" s="266"/>
      <c r="AK92" s="266"/>
      <c r="AL92" s="266"/>
      <c r="AM92" s="266"/>
      <c r="AN92" s="266"/>
      <c r="AO92" s="266"/>
      <c r="AP92" s="267"/>
      <c r="AQ92" s="265" t="str">
        <f>'K. Bilgiler'!H22</f>
        <v>Zafer TOPCU</v>
      </c>
      <c r="AR92" s="266"/>
      <c r="AS92" s="266"/>
      <c r="AT92" s="266"/>
      <c r="AU92" s="267"/>
    </row>
    <row r="93" spans="1:47" ht="13.15" customHeight="1" x14ac:dyDescent="0.2">
      <c r="A93" s="293"/>
      <c r="B93" s="293"/>
      <c r="C93" s="276"/>
      <c r="D93" s="200"/>
      <c r="E93" s="130"/>
      <c r="F93" s="297"/>
      <c r="G93" s="297"/>
      <c r="H93" s="130"/>
      <c r="I93" s="292"/>
      <c r="J93" s="292"/>
      <c r="K93" s="292"/>
      <c r="L93" s="62"/>
      <c r="M93" s="280"/>
      <c r="N93" s="281"/>
      <c r="O93" s="281"/>
      <c r="P93" s="281"/>
      <c r="Q93" s="281"/>
      <c r="R93" s="281"/>
      <c r="S93" s="281"/>
      <c r="T93" s="281"/>
      <c r="U93" s="281"/>
      <c r="V93" s="281"/>
      <c r="W93" s="281"/>
      <c r="X93" s="281"/>
      <c r="Y93" s="281"/>
      <c r="Z93" s="281"/>
      <c r="AA93" s="281"/>
      <c r="AB93" s="281"/>
      <c r="AC93" s="281"/>
      <c r="AD93" s="281"/>
      <c r="AE93" s="282"/>
      <c r="AF93" s="63"/>
      <c r="AG93" s="265"/>
      <c r="AH93" s="266"/>
      <c r="AI93" s="266"/>
      <c r="AJ93" s="266"/>
      <c r="AK93" s="266"/>
      <c r="AL93" s="266"/>
      <c r="AM93" s="266"/>
      <c r="AN93" s="266"/>
      <c r="AO93" s="266"/>
      <c r="AP93" s="267"/>
      <c r="AQ93" s="265"/>
      <c r="AR93" s="266"/>
      <c r="AS93" s="266"/>
      <c r="AT93" s="266"/>
      <c r="AU93" s="267"/>
    </row>
    <row r="94" spans="1:47" ht="13.15" customHeight="1" x14ac:dyDescent="0.2">
      <c r="M94" s="280"/>
      <c r="N94" s="281"/>
      <c r="O94" s="281"/>
      <c r="P94" s="281"/>
      <c r="Q94" s="281"/>
      <c r="R94" s="281"/>
      <c r="S94" s="281"/>
      <c r="T94" s="281"/>
      <c r="U94" s="281"/>
      <c r="V94" s="281"/>
      <c r="W94" s="281"/>
      <c r="X94" s="281"/>
      <c r="Y94" s="281"/>
      <c r="Z94" s="281"/>
      <c r="AA94" s="281"/>
      <c r="AB94" s="281"/>
      <c r="AC94" s="281"/>
      <c r="AD94" s="281"/>
      <c r="AE94" s="282"/>
      <c r="AG94" s="321" t="str">
        <f>'K. Bilgiler'!H20</f>
        <v>Elektrik Elektronik Teknolojisi Öğretmeni</v>
      </c>
      <c r="AH94" s="322"/>
      <c r="AI94" s="322"/>
      <c r="AJ94" s="322"/>
      <c r="AK94" s="322"/>
      <c r="AL94" s="322"/>
      <c r="AM94" s="322"/>
      <c r="AN94" s="322"/>
      <c r="AO94" s="322"/>
      <c r="AP94" s="323"/>
      <c r="AQ94" s="321" t="s">
        <v>60</v>
      </c>
      <c r="AR94" s="322"/>
      <c r="AS94" s="322"/>
      <c r="AT94" s="322"/>
      <c r="AU94" s="323"/>
    </row>
    <row r="95" spans="1:47" x14ac:dyDescent="0.2">
      <c r="M95" s="283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5"/>
      <c r="AG95" s="324"/>
      <c r="AH95" s="325"/>
      <c r="AI95" s="325"/>
      <c r="AJ95" s="325"/>
      <c r="AK95" s="325"/>
      <c r="AL95" s="325"/>
      <c r="AM95" s="325"/>
      <c r="AN95" s="325"/>
      <c r="AO95" s="325"/>
      <c r="AP95" s="326"/>
      <c r="AQ95" s="324"/>
      <c r="AR95" s="325"/>
      <c r="AS95" s="325"/>
      <c r="AT95" s="325"/>
      <c r="AU95" s="326"/>
    </row>
    <row r="96" spans="1:47" ht="13.15" customHeight="1" x14ac:dyDescent="0.2">
      <c r="M96" s="132"/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132"/>
      <c r="AA96" s="132"/>
      <c r="AB96" s="132"/>
      <c r="AC96" s="132"/>
      <c r="AD96" s="132"/>
      <c r="AE96" s="132"/>
      <c r="AG96" s="264"/>
      <c r="AH96" s="264"/>
      <c r="AI96" s="264"/>
      <c r="AJ96" s="264"/>
      <c r="AK96" s="264"/>
      <c r="AL96" s="264"/>
      <c r="AM96" s="264"/>
      <c r="AN96" s="264"/>
      <c r="AO96" s="264"/>
      <c r="AP96" s="136"/>
      <c r="AQ96" s="264"/>
      <c r="AR96" s="264"/>
      <c r="AS96" s="264"/>
      <c r="AT96" s="264"/>
      <c r="AU96" s="264"/>
    </row>
  </sheetData>
  <sheetProtection password="EE27" sheet="1" objects="1" scenarios="1" selectLockedCells="1"/>
  <dataConsolidate/>
  <customSheetViews>
    <customSheetView guid="{8BC01FE4-ABF5-4F53-8966-3A35BF8229A0}" topLeftCell="C1">
      <selection activeCell="T13" sqref="T13"/>
      <pageMargins left="0.70866141732283472" right="0.19685039370078741" top="0.19685039370078741" bottom="0.11811023622047245" header="0.23622047244094491" footer="0.15748031496062992"/>
      <pageSetup paperSize="9" scale="63" orientation="portrait" r:id="rId1"/>
      <headerFooter alignWithMargins="0"/>
    </customSheetView>
  </customSheetViews>
  <mergeCells count="126">
    <mergeCell ref="AQ94:AU95"/>
    <mergeCell ref="AQ90:AU91"/>
    <mergeCell ref="AQ87:AU89"/>
    <mergeCell ref="AG87:AP89"/>
    <mergeCell ref="AG94:AP95"/>
    <mergeCell ref="AG92:AP93"/>
    <mergeCell ref="AG90:AP91"/>
    <mergeCell ref="H77:K77"/>
    <mergeCell ref="M76:AE76"/>
    <mergeCell ref="AG76:AU76"/>
    <mergeCell ref="AF80:AN80"/>
    <mergeCell ref="I93:K93"/>
    <mergeCell ref="A76:K76"/>
    <mergeCell ref="A78:C78"/>
    <mergeCell ref="F78:G78"/>
    <mergeCell ref="I78:K78"/>
    <mergeCell ref="I81:K81"/>
    <mergeCell ref="F83:G83"/>
    <mergeCell ref="I83:K83"/>
    <mergeCell ref="A79:C79"/>
    <mergeCell ref="A80:C80"/>
    <mergeCell ref="F80:G80"/>
    <mergeCell ref="F81:G81"/>
    <mergeCell ref="A84:D84"/>
    <mergeCell ref="A1:AU1"/>
    <mergeCell ref="A2:AU2"/>
    <mergeCell ref="A85:D85"/>
    <mergeCell ref="A86:D86"/>
    <mergeCell ref="E84:K84"/>
    <mergeCell ref="E85:K85"/>
    <mergeCell ref="E86:K86"/>
    <mergeCell ref="A77:C77"/>
    <mergeCell ref="E77:G77"/>
    <mergeCell ref="C8:E8"/>
    <mergeCell ref="A3:E3"/>
    <mergeCell ref="AT3:AU3"/>
    <mergeCell ref="C9:E9"/>
    <mergeCell ref="C16:E16"/>
    <mergeCell ref="C19:E19"/>
    <mergeCell ref="C10:E10"/>
    <mergeCell ref="C15:E15"/>
    <mergeCell ref="AU50:AU51"/>
    <mergeCell ref="A55:E56"/>
    <mergeCell ref="AT55:AT56"/>
    <mergeCell ref="AU4:AU5"/>
    <mergeCell ref="C34:E34"/>
    <mergeCell ref="C29:E29"/>
    <mergeCell ref="A4:E4"/>
    <mergeCell ref="AQ96:AU96"/>
    <mergeCell ref="AQ92:AU93"/>
    <mergeCell ref="AG96:AO96"/>
    <mergeCell ref="A91:K91"/>
    <mergeCell ref="M87:AE87"/>
    <mergeCell ref="F87:G87"/>
    <mergeCell ref="I87:K87"/>
    <mergeCell ref="C88:D88"/>
    <mergeCell ref="C92:D92"/>
    <mergeCell ref="C93:D93"/>
    <mergeCell ref="M88:AE95"/>
    <mergeCell ref="A89:B89"/>
    <mergeCell ref="C89:D89"/>
    <mergeCell ref="A87:B87"/>
    <mergeCell ref="A88:B88"/>
    <mergeCell ref="F88:G88"/>
    <mergeCell ref="F89:G89"/>
    <mergeCell ref="I88:K88"/>
    <mergeCell ref="I92:K92"/>
    <mergeCell ref="A92:B92"/>
    <mergeCell ref="A93:B93"/>
    <mergeCell ref="A90:K90"/>
    <mergeCell ref="F92:G92"/>
    <mergeCell ref="F93:G93"/>
    <mergeCell ref="C5:E5"/>
    <mergeCell ref="AU55:AU56"/>
    <mergeCell ref="AT50:AT51"/>
    <mergeCell ref="A47:E47"/>
    <mergeCell ref="C27:E27"/>
    <mergeCell ref="C25:E25"/>
    <mergeCell ref="C23:E23"/>
    <mergeCell ref="A52:E52"/>
    <mergeCell ref="A50:E51"/>
    <mergeCell ref="A53:E54"/>
    <mergeCell ref="C42:E42"/>
    <mergeCell ref="C37:E37"/>
    <mergeCell ref="C41:E41"/>
    <mergeCell ref="C33:E33"/>
    <mergeCell ref="C6:E6"/>
    <mergeCell ref="C7:E7"/>
    <mergeCell ref="C11:E11"/>
    <mergeCell ref="C20:E20"/>
    <mergeCell ref="AT53:AT54"/>
    <mergeCell ref="AU53:AU54"/>
    <mergeCell ref="C45:E45"/>
    <mergeCell ref="A48:E48"/>
    <mergeCell ref="C36:E36"/>
    <mergeCell ref="C31:E31"/>
    <mergeCell ref="C38:E38"/>
    <mergeCell ref="C39:E39"/>
    <mergeCell ref="C35:E35"/>
    <mergeCell ref="C44:E44"/>
    <mergeCell ref="C14:E14"/>
    <mergeCell ref="A46:E46"/>
    <mergeCell ref="A49:E49"/>
    <mergeCell ref="C40:E40"/>
    <mergeCell ref="C43:E43"/>
    <mergeCell ref="C32:E32"/>
    <mergeCell ref="C12:E12"/>
    <mergeCell ref="C17:E17"/>
    <mergeCell ref="C18:E18"/>
    <mergeCell ref="C21:E21"/>
    <mergeCell ref="C22:E22"/>
    <mergeCell ref="C30:E30"/>
    <mergeCell ref="C28:E28"/>
    <mergeCell ref="C13:E13"/>
    <mergeCell ref="C26:E26"/>
    <mergeCell ref="C24:E24"/>
    <mergeCell ref="A83:D83"/>
    <mergeCell ref="A81:C81"/>
    <mergeCell ref="A82:C82"/>
    <mergeCell ref="I82:K82"/>
    <mergeCell ref="I79:K79"/>
    <mergeCell ref="I80:K80"/>
    <mergeCell ref="F79:G79"/>
    <mergeCell ref="F82:G82"/>
    <mergeCell ref="I89:K89"/>
    <mergeCell ref="C87:D87"/>
  </mergeCells>
  <phoneticPr fontId="2" type="noConversion"/>
  <conditionalFormatting sqref="F55:AS55">
    <cfRule type="cellIs" dxfId="2" priority="1" operator="lessThan">
      <formula>50</formula>
    </cfRule>
  </conditionalFormatting>
  <dataValidations xWindow="452" yWindow="568" count="2">
    <dataValidation type="whole" errorStyle="warning" allowBlank="1" showInputMessage="1" showErrorMessage="1" error="0 ile 100 arasında bir değer giriniz!" prompt="Öğrencinin sorudan aldığı puan değerini giriniz." sqref="F6:AS45" xr:uid="{00000000-0002-0000-0400-000000000000}">
      <formula1>0</formula1>
      <formula2>100</formula2>
    </dataValidation>
    <dataValidation allowBlank="1" showInputMessage="1" showErrorMessage="1" prompt="Sorunun konusunu giriniz." sqref="F3:AS3" xr:uid="{00000000-0002-0000-0400-000001000000}"/>
  </dataValidations>
  <pageMargins left="0.84" right="0.19685039370078741" top="0.19685039370078741" bottom="0.11811023622047245" header="0.2" footer="0.15748031496062992"/>
  <pageSetup paperSize="9" scale="60" orientation="portrait" horizontalDpi="4294967293" r:id="rId2"/>
  <headerFooter alignWithMargins="0"/>
  <ignoredErrors>
    <ignoredError sqref="F52:AS52 F56 G48:H48 F48 G56:AS56 F53:AS53 H79 F54:AS54 F51:AS51 F49:AS49 F50:AS50 I48:AS48 F3:AS3 AQ90 AG90" unlockedFormula="1"/>
    <ignoredError sqref="G55:AS55" formula="1" unlockedFormula="1"/>
    <ignoredError sqref="F55" formula="1"/>
  </ignoredError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</sheetPr>
  <dimension ref="A1:AU96"/>
  <sheetViews>
    <sheetView topLeftCell="C1" zoomScale="136" zoomScaleNormal="136" workbookViewId="0">
      <pane ySplit="1" topLeftCell="A23" activePane="bottomLeft" state="frozen"/>
      <selection activeCell="C1" sqref="C1"/>
      <selection pane="bottomLeft" activeCell="F24" sqref="F24:Y24"/>
    </sheetView>
  </sheetViews>
  <sheetFormatPr defaultRowHeight="12.75" x14ac:dyDescent="0.2"/>
  <cols>
    <col min="1" max="1" width="3.85546875" style="4" customWidth="1"/>
    <col min="2" max="2" width="5.7109375" style="4" customWidth="1"/>
    <col min="3" max="4" width="8.7109375" style="4" customWidth="1"/>
    <col min="5" max="5" width="3.42578125" style="4" customWidth="1"/>
    <col min="6" max="45" width="2.42578125" style="4" customWidth="1"/>
    <col min="46" max="46" width="7.7109375" style="4" customWidth="1"/>
    <col min="47" max="47" width="9.140625" style="4" customWidth="1"/>
    <col min="48" max="16384" width="9.140625" style="4"/>
  </cols>
  <sheetData>
    <row r="1" spans="1:47" ht="17.25" customHeight="1" x14ac:dyDescent="0.2">
      <c r="A1" s="298" t="str">
        <f>'K. Bilgiler'!H14&amp;" EĞİTİM ÖĞRETİM YILI "&amp;'K. Bilgiler'!H6</f>
        <v>2022- 2023 EĞİTİM ÖĞRETİM YILI 75. YIL MESLEKİ VE TEKNİK ANADOLU LİSESİ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300"/>
    </row>
    <row r="2" spans="1:47" ht="16.5" customHeight="1" x14ac:dyDescent="0.2">
      <c r="A2" s="301" t="str">
        <f>'K. Bilgiler'!H10&amp;" / "&amp;'K. Bilgiler'!H12&amp;" SINIFI "&amp;'K. Bilgiler'!H8&amp;" DERSİ "&amp;'K. Bilgiler'!H16&amp;". DÖNEM 2. SINAV ANALİZİ"</f>
        <v>9 / AMP SINIFI Temel Elektrik Elektronik Atölyesi DERSİ 2. DÖNEM 2. SINAV ANALİZİ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  <c r="AJ2" s="302"/>
      <c r="AK2" s="302"/>
      <c r="AL2" s="302"/>
      <c r="AM2" s="302"/>
      <c r="AN2" s="302"/>
      <c r="AO2" s="302"/>
      <c r="AP2" s="302"/>
      <c r="AQ2" s="302"/>
      <c r="AR2" s="302"/>
      <c r="AS2" s="302"/>
      <c r="AT2" s="302"/>
      <c r="AU2" s="303"/>
    </row>
    <row r="3" spans="1:47" ht="84.95" customHeight="1" x14ac:dyDescent="0.2">
      <c r="A3" s="308" t="s">
        <v>45</v>
      </c>
      <c r="B3" s="309"/>
      <c r="C3" s="309"/>
      <c r="D3" s="309"/>
      <c r="E3" s="310"/>
      <c r="F3" s="122" t="str">
        <f>IF('NOT Baremi'!E14=0," ",'NOT Baremi'!E14)</f>
        <v>temel mekanik uygulamalar</v>
      </c>
      <c r="G3" s="122" t="str">
        <f>IF('NOT Baremi'!F14=0," ",'NOT Baremi'!F14)</f>
        <v>temel mekanik uygulamalar</v>
      </c>
      <c r="H3" s="122" t="str">
        <f>IF('NOT Baremi'!G14=0," ",'NOT Baremi'!G14)</f>
        <v>temel mekanik uygulamalar</v>
      </c>
      <c r="I3" s="122" t="str">
        <f>IF('NOT Baremi'!H14=0," ",'NOT Baremi'!H14)</f>
        <v>temel mekanik uygulamalar</v>
      </c>
      <c r="J3" s="122" t="str">
        <f>IF('NOT Baremi'!I14=0," ",'NOT Baremi'!I14)</f>
        <v>temel mekanik uygulamalar</v>
      </c>
      <c r="K3" s="122" t="str">
        <f>IF('NOT Baremi'!J14=0," ",'NOT Baremi'!J14)</f>
        <v>temel mekanik uygulamalar</v>
      </c>
      <c r="L3" s="122" t="str">
        <f>IF('NOT Baremi'!K14=0," ",'NOT Baremi'!K14)</f>
        <v>temel mekanik uygulamalar</v>
      </c>
      <c r="M3" s="122" t="str">
        <f>IF('NOT Baremi'!L14=0," ",'NOT Baremi'!L14)</f>
        <v>temel mekanik uygulamalar</v>
      </c>
      <c r="N3" s="122" t="str">
        <f>IF('NOT Baremi'!M14=0," ",'NOT Baremi'!M14)</f>
        <v>temel mekanik uygulamalar</v>
      </c>
      <c r="O3" s="122" t="str">
        <f>IF('NOT Baremi'!N14=0," ",'NOT Baremi'!N14)</f>
        <v>ELEKTRONİK DEVRE UYGULAMALARI</v>
      </c>
      <c r="P3" s="122" t="str">
        <f>IF('NOT Baremi'!O14=0," ",'NOT Baremi'!O14)</f>
        <v>ELEKTRONİK DEVRE UYGULAMALARI</v>
      </c>
      <c r="Q3" s="122" t="str">
        <f>IF('NOT Baremi'!P14=0," ",'NOT Baremi'!P14)</f>
        <v>ELEKTRONİK DEVRE UYGULAMALARI</v>
      </c>
      <c r="R3" s="122" t="str">
        <f>IF('NOT Baremi'!Q14=0," ",'NOT Baremi'!Q14)</f>
        <v>ELEKTRONİK DEVRE UYGULAMALARI</v>
      </c>
      <c r="S3" s="122" t="str">
        <f>IF('NOT Baremi'!R14=0," ",'NOT Baremi'!R14)</f>
        <v>ELEKTRONİK DEVRE UYGULAMALARI</v>
      </c>
      <c r="T3" s="122" t="str">
        <f>IF('NOT Baremi'!S14=0," ",'NOT Baremi'!S14)</f>
        <v>ELEKTRONİK DEVRE UYGULAMALARI</v>
      </c>
      <c r="U3" s="122" t="str">
        <f>IF('NOT Baremi'!T14=0," ",'NOT Baremi'!T14)</f>
        <v>ELEKTRONİK DEVRE UYGULAMALARI</v>
      </c>
      <c r="V3" s="122" t="str">
        <f>IF('NOT Baremi'!U14=0," ",'NOT Baremi'!U14)</f>
        <v>ELEKTRONİK DEVRE UYGULAMALARI</v>
      </c>
      <c r="W3" s="122" t="str">
        <f>IF('NOT Baremi'!V14=0," ",'NOT Baremi'!V14)</f>
        <v>ELEKTRONİK DEVRE UYGULAMALARI</v>
      </c>
      <c r="X3" s="122" t="str">
        <f>IF('NOT Baremi'!W14=0," ",'NOT Baremi'!W14)</f>
        <v>ELEKTRONİK DEVRE UYGULAMALARI</v>
      </c>
      <c r="Y3" s="122" t="str">
        <f>IF('NOT Baremi'!X14=0," ",'NOT Baremi'!X14)</f>
        <v>ELEKTRONİK DEVRE UYGULAMALARI</v>
      </c>
      <c r="Z3" s="122" t="str">
        <f>IF('NOT Baremi'!Y14=0," ",'NOT Baremi'!Y14)</f>
        <v xml:space="preserve"> </v>
      </c>
      <c r="AA3" s="122" t="str">
        <f>IF('NOT Baremi'!Z14=0," ",'NOT Baremi'!Z14)</f>
        <v xml:space="preserve"> </v>
      </c>
      <c r="AB3" s="122" t="str">
        <f>IF('NOT Baremi'!AA14=0," ",'NOT Baremi'!AA14)</f>
        <v xml:space="preserve"> </v>
      </c>
      <c r="AC3" s="122" t="str">
        <f>IF('NOT Baremi'!AB14=0," ",'NOT Baremi'!AB14)</f>
        <v xml:space="preserve"> </v>
      </c>
      <c r="AD3" s="122" t="str">
        <f>IF('NOT Baremi'!AC14=0," ",'NOT Baremi'!AC14)</f>
        <v xml:space="preserve"> </v>
      </c>
      <c r="AE3" s="122" t="str">
        <f>IF('NOT Baremi'!AD14=0," ",'NOT Baremi'!AD14)</f>
        <v xml:space="preserve"> </v>
      </c>
      <c r="AF3" s="122" t="str">
        <f>IF('NOT Baremi'!AE14=0," ",'NOT Baremi'!AE14)</f>
        <v xml:space="preserve"> </v>
      </c>
      <c r="AG3" s="122" t="str">
        <f>IF('NOT Baremi'!AF14=0," ",'NOT Baremi'!AF14)</f>
        <v xml:space="preserve"> </v>
      </c>
      <c r="AH3" s="122" t="str">
        <f>IF('NOT Baremi'!AG14=0," ",'NOT Baremi'!AG14)</f>
        <v xml:space="preserve"> </v>
      </c>
      <c r="AI3" s="122" t="str">
        <f>IF('NOT Baremi'!AH14=0," ",'NOT Baremi'!AH14)</f>
        <v xml:space="preserve"> </v>
      </c>
      <c r="AJ3" s="122" t="str">
        <f>IF('NOT Baremi'!AI14=0," ",'NOT Baremi'!AI14)</f>
        <v xml:space="preserve"> </v>
      </c>
      <c r="AK3" s="122" t="str">
        <f>IF('NOT Baremi'!AJ14=0," ",'NOT Baremi'!AJ14)</f>
        <v xml:space="preserve"> </v>
      </c>
      <c r="AL3" s="122" t="str">
        <f>IF('NOT Baremi'!AK14=0," ",'NOT Baremi'!AK14)</f>
        <v xml:space="preserve"> </v>
      </c>
      <c r="AM3" s="122" t="str">
        <f>IF('NOT Baremi'!AL14=0," ",'NOT Baremi'!AL14)</f>
        <v xml:space="preserve"> </v>
      </c>
      <c r="AN3" s="122" t="str">
        <f>IF('NOT Baremi'!AM14=0," ",'NOT Baremi'!AM14)</f>
        <v xml:space="preserve"> </v>
      </c>
      <c r="AO3" s="122" t="str">
        <f>IF('NOT Baremi'!AN14=0," ",'NOT Baremi'!AN14)</f>
        <v xml:space="preserve"> </v>
      </c>
      <c r="AP3" s="122" t="str">
        <f>IF('NOT Baremi'!AO14=0," ",'NOT Baremi'!AO14)</f>
        <v xml:space="preserve"> </v>
      </c>
      <c r="AQ3" s="122" t="str">
        <f>IF('NOT Baremi'!AP14=0," ",'NOT Baremi'!AP14)</f>
        <v xml:space="preserve"> </v>
      </c>
      <c r="AR3" s="122" t="str">
        <f>IF('NOT Baremi'!AQ14=0," ",'NOT Baremi'!AQ14)</f>
        <v xml:space="preserve"> </v>
      </c>
      <c r="AS3" s="122" t="str">
        <f>IF('NOT Baremi'!AR14=0," ",'NOT Baremi'!AR14)</f>
        <v xml:space="preserve"> </v>
      </c>
      <c r="AT3" s="311"/>
      <c r="AU3" s="312"/>
    </row>
    <row r="4" spans="1:47" ht="12.75" customHeight="1" x14ac:dyDescent="0.2">
      <c r="A4" s="320" t="s">
        <v>23</v>
      </c>
      <c r="B4" s="320"/>
      <c r="C4" s="320"/>
      <c r="D4" s="320"/>
      <c r="E4" s="320"/>
      <c r="F4" s="14">
        <f>IF('NOT Baremi'!E15=0," ",'NOT Baremi'!E15)</f>
        <v>5</v>
      </c>
      <c r="G4" s="14">
        <f>IF('NOT Baremi'!F15=0," ",'NOT Baremi'!F15)</f>
        <v>5</v>
      </c>
      <c r="H4" s="14">
        <f>IF('NOT Baremi'!G15=0," ",'NOT Baremi'!G15)</f>
        <v>5</v>
      </c>
      <c r="I4" s="14">
        <f>IF('NOT Baremi'!H15=0," ",'NOT Baremi'!H15)</f>
        <v>5</v>
      </c>
      <c r="J4" s="14">
        <f>IF('NOT Baremi'!I15=0," ",'NOT Baremi'!I15)</f>
        <v>5</v>
      </c>
      <c r="K4" s="14">
        <f>IF('NOT Baremi'!J15=0," ",'NOT Baremi'!J15)</f>
        <v>5</v>
      </c>
      <c r="L4" s="14">
        <f>IF('NOT Baremi'!K15=0," ",'NOT Baremi'!K15)</f>
        <v>5</v>
      </c>
      <c r="M4" s="14">
        <f>IF('NOT Baremi'!L15=0," ",'NOT Baremi'!L15)</f>
        <v>5</v>
      </c>
      <c r="N4" s="14">
        <f>IF('NOT Baremi'!M15=0," ",'NOT Baremi'!M15)</f>
        <v>5</v>
      </c>
      <c r="O4" s="14">
        <f>IF('NOT Baremi'!N15=0," ",'NOT Baremi'!N15)</f>
        <v>5</v>
      </c>
      <c r="P4" s="14">
        <f>IF('NOT Baremi'!O15=0," ",'NOT Baremi'!O15)</f>
        <v>5</v>
      </c>
      <c r="Q4" s="14">
        <f>IF('NOT Baremi'!P15=0," ",'NOT Baremi'!P15)</f>
        <v>5</v>
      </c>
      <c r="R4" s="14">
        <f>IF('NOT Baremi'!Q15=0," ",'NOT Baremi'!Q15)</f>
        <v>5</v>
      </c>
      <c r="S4" s="14">
        <f>IF('NOT Baremi'!R15=0," ",'NOT Baremi'!R15)</f>
        <v>5</v>
      </c>
      <c r="T4" s="14">
        <f>IF('NOT Baremi'!S15=0," ",'NOT Baremi'!S15)</f>
        <v>5</v>
      </c>
      <c r="U4" s="14">
        <f>IF('NOT Baremi'!T15=0," ",'NOT Baremi'!T15)</f>
        <v>5</v>
      </c>
      <c r="V4" s="14">
        <f>IF('NOT Baremi'!U15=0," ",'NOT Baremi'!U15)</f>
        <v>5</v>
      </c>
      <c r="W4" s="14">
        <f>IF('NOT Baremi'!V15=0," ",'NOT Baremi'!V15)</f>
        <v>5</v>
      </c>
      <c r="X4" s="14">
        <f>IF('NOT Baremi'!W15=0," ",'NOT Baremi'!W15)</f>
        <v>5</v>
      </c>
      <c r="Y4" s="14">
        <f>IF('NOT Baremi'!X15=0," ",'NOT Baremi'!X15)</f>
        <v>5</v>
      </c>
      <c r="Z4" s="14" t="str">
        <f>IF('NOT Baremi'!Y15=0," ",'NOT Baremi'!Y15)</f>
        <v xml:space="preserve"> </v>
      </c>
      <c r="AA4" s="14" t="str">
        <f>IF('NOT Baremi'!Z15=0," ",'NOT Baremi'!Z15)</f>
        <v xml:space="preserve"> </v>
      </c>
      <c r="AB4" s="14" t="str">
        <f>IF('NOT Baremi'!AA15=0," ",'NOT Baremi'!AA15)</f>
        <v xml:space="preserve"> </v>
      </c>
      <c r="AC4" s="14" t="str">
        <f>IF('NOT Baremi'!AB15=0," ",'NOT Baremi'!AB15)</f>
        <v xml:space="preserve"> </v>
      </c>
      <c r="AD4" s="14" t="str">
        <f>IF('NOT Baremi'!AC15=0," ",'NOT Baremi'!AC15)</f>
        <v xml:space="preserve"> </v>
      </c>
      <c r="AE4" s="14" t="str">
        <f>IF('NOT Baremi'!AD15=0," ",'NOT Baremi'!AD15)</f>
        <v xml:space="preserve"> </v>
      </c>
      <c r="AF4" s="14" t="str">
        <f>IF('NOT Baremi'!AE15=0," ",'NOT Baremi'!AE15)</f>
        <v xml:space="preserve"> </v>
      </c>
      <c r="AG4" s="14" t="str">
        <f>IF('NOT Baremi'!AF15=0," ",'NOT Baremi'!AF15)</f>
        <v xml:space="preserve"> </v>
      </c>
      <c r="AH4" s="14" t="str">
        <f>IF('NOT Baremi'!AG15=0," ",'NOT Baremi'!AG15)</f>
        <v xml:space="preserve"> </v>
      </c>
      <c r="AI4" s="14" t="str">
        <f>IF('NOT Baremi'!AH15=0," ",'NOT Baremi'!AH15)</f>
        <v xml:space="preserve"> </v>
      </c>
      <c r="AJ4" s="14" t="str">
        <f>IF('NOT Baremi'!AI15=0," ",'NOT Baremi'!AI15)</f>
        <v xml:space="preserve"> </v>
      </c>
      <c r="AK4" s="14" t="str">
        <f>IF('NOT Baremi'!AJ15=0," ",'NOT Baremi'!AJ15)</f>
        <v xml:space="preserve"> </v>
      </c>
      <c r="AL4" s="14" t="str">
        <f>IF('NOT Baremi'!AK15=0," ",'NOT Baremi'!AK15)</f>
        <v xml:space="preserve"> </v>
      </c>
      <c r="AM4" s="14" t="str">
        <f>IF('NOT Baremi'!AL15=0," ",'NOT Baremi'!AL15)</f>
        <v xml:space="preserve"> </v>
      </c>
      <c r="AN4" s="14" t="str">
        <f>IF('NOT Baremi'!AM15=0," ",'NOT Baremi'!AM15)</f>
        <v xml:space="preserve"> </v>
      </c>
      <c r="AO4" s="14" t="str">
        <f>IF('NOT Baremi'!AN15=0," ",'NOT Baremi'!AN15)</f>
        <v xml:space="preserve"> </v>
      </c>
      <c r="AP4" s="14" t="str">
        <f>IF('NOT Baremi'!AO15=0," ",'NOT Baremi'!AO15)</f>
        <v xml:space="preserve"> </v>
      </c>
      <c r="AQ4" s="14" t="str">
        <f>IF('NOT Baremi'!AP15=0," ",'NOT Baremi'!AP15)</f>
        <v xml:space="preserve"> </v>
      </c>
      <c r="AR4" s="14" t="str">
        <f>IF('NOT Baremi'!AQ15=0," ",'NOT Baremi'!AQ15)</f>
        <v xml:space="preserve"> </v>
      </c>
      <c r="AS4" s="14" t="str">
        <f>IF('NOT Baremi'!AR15=0," ",'NOT Baremi'!AR15)</f>
        <v xml:space="preserve"> </v>
      </c>
      <c r="AT4" s="27">
        <f>IF(SUM(F4:AS4)=0," ",SUM(F4:AS4))</f>
        <v>100</v>
      </c>
      <c r="AU4" s="319" t="s">
        <v>46</v>
      </c>
    </row>
    <row r="5" spans="1:47" ht="42" customHeight="1" x14ac:dyDescent="0.2">
      <c r="A5" s="28" t="s">
        <v>0</v>
      </c>
      <c r="B5" s="28" t="s">
        <v>30</v>
      </c>
      <c r="C5" s="258" t="s">
        <v>22</v>
      </c>
      <c r="D5" s="258"/>
      <c r="E5" s="258"/>
      <c r="F5" s="13" t="str">
        <f>IF('NOT Baremi'!E15&gt;0,'NOT Baremi'!E13&amp;"."&amp;"SORU"," ")</f>
        <v>1.SORU</v>
      </c>
      <c r="G5" s="13" t="str">
        <f>IF('NOT Baremi'!F15&gt;0,'NOT Baremi'!F13&amp;"."&amp;"SORU"," ")</f>
        <v>2.SORU</v>
      </c>
      <c r="H5" s="13" t="str">
        <f>IF('NOT Baremi'!G15&gt;0,'NOT Baremi'!G13&amp;"."&amp;"SORU"," ")</f>
        <v>3.SORU</v>
      </c>
      <c r="I5" s="13" t="str">
        <f>IF('NOT Baremi'!H15&gt;0,'NOT Baremi'!H13&amp;"."&amp;"SORU"," ")</f>
        <v>4.SORU</v>
      </c>
      <c r="J5" s="13" t="str">
        <f>IF('NOT Baremi'!I15&gt;0,'NOT Baremi'!I13&amp;"."&amp;"SORU"," ")</f>
        <v>5.SORU</v>
      </c>
      <c r="K5" s="13" t="str">
        <f>IF('NOT Baremi'!J15&gt;0,'NOT Baremi'!J13&amp;"."&amp;"SORU"," ")</f>
        <v>6.SORU</v>
      </c>
      <c r="L5" s="13" t="str">
        <f>IF('NOT Baremi'!K15&gt;0,'NOT Baremi'!K13&amp;"."&amp;"SORU"," ")</f>
        <v>7.SORU</v>
      </c>
      <c r="M5" s="13" t="str">
        <f>IF('NOT Baremi'!L15&gt;0,'NOT Baremi'!L13&amp;"."&amp;"SORU"," ")</f>
        <v>8.SORU</v>
      </c>
      <c r="N5" s="13" t="str">
        <f>IF('NOT Baremi'!M15&gt;0,'NOT Baremi'!M13&amp;"."&amp;"SORU"," ")</f>
        <v>9.SORU</v>
      </c>
      <c r="O5" s="13" t="str">
        <f>IF('NOT Baremi'!N15&gt;0,'NOT Baremi'!N13&amp;"."&amp;"SORU"," ")</f>
        <v>10.SORU</v>
      </c>
      <c r="P5" s="13" t="str">
        <f>IF('NOT Baremi'!O15&gt;0,'NOT Baremi'!O13&amp;"."&amp;"SORU"," ")</f>
        <v>11.SORU</v>
      </c>
      <c r="Q5" s="13" t="str">
        <f>IF('NOT Baremi'!P15&gt;0,'NOT Baremi'!P13&amp;"."&amp;"SORU"," ")</f>
        <v>12.SORU</v>
      </c>
      <c r="R5" s="13" t="str">
        <f>IF('NOT Baremi'!Q15&gt;0,'NOT Baremi'!Q13&amp;"."&amp;"SORU"," ")</f>
        <v>13.SORU</v>
      </c>
      <c r="S5" s="13" t="str">
        <f>IF('NOT Baremi'!R15&gt;0,'NOT Baremi'!R13&amp;"."&amp;"SORU"," ")</f>
        <v>14.SORU</v>
      </c>
      <c r="T5" s="13" t="str">
        <f>IF('NOT Baremi'!S15&gt;0,'NOT Baremi'!S13&amp;"."&amp;"SORU"," ")</f>
        <v>15.SORU</v>
      </c>
      <c r="U5" s="13" t="str">
        <f>IF('NOT Baremi'!T15&gt;0,'NOT Baremi'!T13&amp;"."&amp;"SORU"," ")</f>
        <v>16.SORU</v>
      </c>
      <c r="V5" s="13" t="str">
        <f>IF('NOT Baremi'!U15&gt;0,'NOT Baremi'!U13&amp;"."&amp;"SORU"," ")</f>
        <v>17.SORU</v>
      </c>
      <c r="W5" s="13" t="str">
        <f>IF('NOT Baremi'!V15&gt;0,'NOT Baremi'!V13&amp;"."&amp;"SORU"," ")</f>
        <v>18.SORU</v>
      </c>
      <c r="X5" s="13" t="str">
        <f>IF('NOT Baremi'!W15&gt;0,'NOT Baremi'!W13&amp;"."&amp;"SORU"," ")</f>
        <v>19.SORU</v>
      </c>
      <c r="Y5" s="13" t="str">
        <f>IF('NOT Baremi'!X15&gt;0,'NOT Baremi'!X13&amp;"."&amp;"SORU"," ")</f>
        <v>20.SORU</v>
      </c>
      <c r="Z5" s="13" t="str">
        <f>IF('NOT Baremi'!Y15&gt;0,'NOT Baremi'!Y13&amp;"."&amp;"SORU"," ")</f>
        <v xml:space="preserve"> </v>
      </c>
      <c r="AA5" s="13" t="str">
        <f>IF('NOT Baremi'!Z15&gt;0,'NOT Baremi'!Z13&amp;"."&amp;"SORU"," ")</f>
        <v xml:space="preserve"> </v>
      </c>
      <c r="AB5" s="13" t="str">
        <f>IF('NOT Baremi'!AA15&gt;0,'NOT Baremi'!AA13&amp;"."&amp;"SORU"," ")</f>
        <v xml:space="preserve"> </v>
      </c>
      <c r="AC5" s="13" t="str">
        <f>IF('NOT Baremi'!AB15&gt;0,'NOT Baremi'!AB13&amp;"."&amp;"SORU"," ")</f>
        <v xml:space="preserve"> </v>
      </c>
      <c r="AD5" s="13" t="str">
        <f>IF('NOT Baremi'!AC15&gt;0,'NOT Baremi'!AC13&amp;"."&amp;"SORU"," ")</f>
        <v xml:space="preserve"> </v>
      </c>
      <c r="AE5" s="13" t="str">
        <f>IF('NOT Baremi'!AD15&gt;0,'NOT Baremi'!AD13&amp;"."&amp;"SORU"," ")</f>
        <v xml:space="preserve"> </v>
      </c>
      <c r="AF5" s="13" t="str">
        <f>IF('NOT Baremi'!AE15&gt;0,'NOT Baremi'!AE13&amp;"."&amp;"SORU"," ")</f>
        <v xml:space="preserve"> </v>
      </c>
      <c r="AG5" s="13" t="str">
        <f>IF('NOT Baremi'!AF15&gt;0,'NOT Baremi'!AF13&amp;"."&amp;"SORU"," ")</f>
        <v xml:space="preserve"> </v>
      </c>
      <c r="AH5" s="13" t="str">
        <f>IF('NOT Baremi'!AG15&gt;0,'NOT Baremi'!AG13&amp;"."&amp;"SORU"," ")</f>
        <v xml:space="preserve"> </v>
      </c>
      <c r="AI5" s="13" t="str">
        <f>IF('NOT Baremi'!AH15&gt;0,'NOT Baremi'!AH13&amp;"."&amp;"SORU"," ")</f>
        <v xml:space="preserve"> </v>
      </c>
      <c r="AJ5" s="13" t="str">
        <f>IF('NOT Baremi'!AI15&gt;0,'NOT Baremi'!AI13&amp;"."&amp;"SORU"," ")</f>
        <v xml:space="preserve"> </v>
      </c>
      <c r="AK5" s="13" t="str">
        <f>IF('NOT Baremi'!AJ15&gt;0,'NOT Baremi'!AJ13&amp;"."&amp;"SORU"," ")</f>
        <v xml:space="preserve"> </v>
      </c>
      <c r="AL5" s="13" t="str">
        <f>IF('NOT Baremi'!AK15&gt;0,'NOT Baremi'!AK13&amp;"."&amp;"SORU"," ")</f>
        <v xml:space="preserve"> </v>
      </c>
      <c r="AM5" s="13" t="str">
        <f>IF('NOT Baremi'!AL15&gt;0,'NOT Baremi'!AL13&amp;"."&amp;"SORU"," ")</f>
        <v xml:space="preserve"> </v>
      </c>
      <c r="AN5" s="13" t="str">
        <f>IF('NOT Baremi'!AM15&gt;0,'NOT Baremi'!AM13&amp;"."&amp;"SORU"," ")</f>
        <v xml:space="preserve"> </v>
      </c>
      <c r="AO5" s="13" t="str">
        <f>IF('NOT Baremi'!AN15&gt;0,'NOT Baremi'!AN13&amp;"."&amp;"SORU"," ")</f>
        <v xml:space="preserve"> </v>
      </c>
      <c r="AP5" s="13" t="str">
        <f>IF('NOT Baremi'!AO15&gt;0,'NOT Baremi'!AO13&amp;"."&amp;"SORU"," ")</f>
        <v xml:space="preserve"> </v>
      </c>
      <c r="AQ5" s="13" t="str">
        <f>IF('NOT Baremi'!AP15&gt;0,'NOT Baremi'!AP13&amp;"."&amp;"SORU"," ")</f>
        <v xml:space="preserve"> </v>
      </c>
      <c r="AR5" s="13" t="str">
        <f>IF('NOT Baremi'!AQ15&gt;0,'NOT Baremi'!AQ13&amp;"."&amp;"SORU"," ")</f>
        <v xml:space="preserve"> </v>
      </c>
      <c r="AS5" s="13" t="str">
        <f>IF('NOT Baremi'!AR15&gt;0,'NOT Baremi'!AR13&amp;"."&amp;"SORU"," ")</f>
        <v xml:space="preserve"> </v>
      </c>
      <c r="AT5" s="16" t="s">
        <v>25</v>
      </c>
      <c r="AU5" s="319"/>
    </row>
    <row r="6" spans="1:47" ht="12" customHeight="1" x14ac:dyDescent="0.2">
      <c r="A6" s="29">
        <f>'S. Listesi'!E4</f>
        <v>1</v>
      </c>
      <c r="B6" s="30">
        <f>IF('S. Listesi'!F4=0," ",'S. Listesi'!F4)</f>
        <v>611</v>
      </c>
      <c r="C6" s="250" t="str">
        <f>IF('S. Listesi'!G4=0," ",'S. Listesi'!G4)</f>
        <v>TUNAHAN SARI</v>
      </c>
      <c r="D6" s="250"/>
      <c r="E6" s="250"/>
      <c r="F6" s="73">
        <v>5</v>
      </c>
      <c r="G6" s="73">
        <v>5</v>
      </c>
      <c r="H6" s="73">
        <v>5</v>
      </c>
      <c r="I6" s="73">
        <v>5</v>
      </c>
      <c r="J6" s="73"/>
      <c r="K6" s="73">
        <v>5</v>
      </c>
      <c r="L6" s="73">
        <v>5</v>
      </c>
      <c r="M6" s="73">
        <v>5</v>
      </c>
      <c r="N6" s="73">
        <v>5</v>
      </c>
      <c r="O6" s="73">
        <v>5</v>
      </c>
      <c r="P6" s="73"/>
      <c r="Q6" s="73"/>
      <c r="R6" s="73">
        <v>5</v>
      </c>
      <c r="S6" s="73"/>
      <c r="T6" s="73"/>
      <c r="U6" s="73"/>
      <c r="V6" s="73"/>
      <c r="W6" s="73">
        <v>5</v>
      </c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8">
        <f>IF(COUNTBLANK(F6:AS6)=COLUMNS(F6:AS6)," ",IF(SUM(F6:AS6)=0,0,SUM(F6:AS6)))</f>
        <v>55</v>
      </c>
      <c r="AU6" s="78" t="str">
        <f>IF(AT6=" "," ",IF(AT6&gt;84.99,"Pekiyi",IF(AT6&gt;69.99,"İyi",IF(AT6&gt;59.99,"Orta",IF(AT6&gt;49.99,"Geçer","Geçmez")))))</f>
        <v>Geçer</v>
      </c>
    </row>
    <row r="7" spans="1:47" ht="12" customHeight="1" x14ac:dyDescent="0.2">
      <c r="A7" s="29">
        <f>'S. Listesi'!E5</f>
        <v>2</v>
      </c>
      <c r="B7" s="30">
        <f>IF('S. Listesi'!F5=0," ",'S. Listesi'!F5)</f>
        <v>681</v>
      </c>
      <c r="C7" s="250" t="str">
        <f>IF('S. Listesi'!G5=0," ",'S. Listesi'!G5)</f>
        <v>MUSTAFA YÜCEL</v>
      </c>
      <c r="D7" s="250"/>
      <c r="E7" s="250"/>
      <c r="F7" s="73">
        <v>5</v>
      </c>
      <c r="G7" s="73">
        <v>5</v>
      </c>
      <c r="H7" s="73">
        <v>5</v>
      </c>
      <c r="I7" s="73">
        <v>5</v>
      </c>
      <c r="J7" s="73"/>
      <c r="K7" s="73">
        <v>5</v>
      </c>
      <c r="L7" s="73">
        <v>5</v>
      </c>
      <c r="M7" s="73">
        <v>5</v>
      </c>
      <c r="N7" s="73">
        <v>5</v>
      </c>
      <c r="O7" s="73">
        <v>5</v>
      </c>
      <c r="P7" s="73">
        <v>5</v>
      </c>
      <c r="Q7" s="73"/>
      <c r="R7" s="73">
        <v>5</v>
      </c>
      <c r="S7" s="73"/>
      <c r="T7" s="73"/>
      <c r="U7" s="73"/>
      <c r="V7" s="73"/>
      <c r="W7" s="73">
        <v>5</v>
      </c>
      <c r="X7" s="73"/>
      <c r="Y7" s="73">
        <v>5</v>
      </c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8">
        <f t="shared" ref="AT7:AT44" si="0">IF(COUNTBLANK(F7:AS7)=COLUMNS(F7:AS7)," ",IF(SUM(F7:AS7)=0,0,SUM(F7:AS7)))</f>
        <v>65</v>
      </c>
      <c r="AU7" s="78" t="str">
        <f t="shared" ref="AU7:AU45" si="1">IF(AT7=" "," ",IF(AT7&gt;84.99,"Pekiyi",IF(AT7&gt;69.99,"İyi",IF(AT7&gt;59.99,"Orta",IF(AT7&gt;49.99,"Geçer","Geçmez")))))</f>
        <v>Orta</v>
      </c>
    </row>
    <row r="8" spans="1:47" ht="12" customHeight="1" x14ac:dyDescent="0.2">
      <c r="A8" s="29">
        <f>'S. Listesi'!E6</f>
        <v>3</v>
      </c>
      <c r="B8" s="30">
        <f>IF('S. Listesi'!F6=0," ",'S. Listesi'!F6)</f>
        <v>708</v>
      </c>
      <c r="C8" s="250" t="str">
        <f>IF('S. Listesi'!G6=0," ",'S. Listesi'!G6)</f>
        <v>HÜSEYİN GÜLTEKİN</v>
      </c>
      <c r="D8" s="250"/>
      <c r="E8" s="250"/>
      <c r="F8" s="73">
        <v>5</v>
      </c>
      <c r="G8" s="73">
        <v>5</v>
      </c>
      <c r="H8" s="73">
        <v>5</v>
      </c>
      <c r="I8" s="73">
        <v>5</v>
      </c>
      <c r="J8" s="73"/>
      <c r="K8" s="73">
        <v>5</v>
      </c>
      <c r="L8" s="73">
        <v>5</v>
      </c>
      <c r="M8" s="73">
        <v>5</v>
      </c>
      <c r="N8" s="73">
        <v>5</v>
      </c>
      <c r="O8" s="73">
        <v>5</v>
      </c>
      <c r="P8" s="73"/>
      <c r="Q8" s="73"/>
      <c r="R8" s="73"/>
      <c r="S8" s="73"/>
      <c r="T8" s="73"/>
      <c r="U8" s="73"/>
      <c r="V8" s="73"/>
      <c r="W8" s="73">
        <v>5</v>
      </c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8">
        <f t="shared" si="0"/>
        <v>50</v>
      </c>
      <c r="AU8" s="78" t="str">
        <f t="shared" si="1"/>
        <v>Geçer</v>
      </c>
    </row>
    <row r="9" spans="1:47" ht="12" customHeight="1" x14ac:dyDescent="0.2">
      <c r="A9" s="29">
        <f>'S. Listesi'!E7</f>
        <v>4</v>
      </c>
      <c r="B9" s="30">
        <f>IF('S. Listesi'!F7=0," ",'S. Listesi'!F7)</f>
        <v>740</v>
      </c>
      <c r="C9" s="250" t="str">
        <f>IF('S. Listesi'!G7=0," ",'S. Listesi'!G7)</f>
        <v>BERAT GÖNEN</v>
      </c>
      <c r="D9" s="250"/>
      <c r="E9" s="250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8" t="str">
        <f t="shared" si="0"/>
        <v xml:space="preserve"> </v>
      </c>
      <c r="AU9" s="78" t="str">
        <f t="shared" si="1"/>
        <v xml:space="preserve"> </v>
      </c>
    </row>
    <row r="10" spans="1:47" ht="12" customHeight="1" x14ac:dyDescent="0.2">
      <c r="A10" s="29">
        <f>'S. Listesi'!E8</f>
        <v>5</v>
      </c>
      <c r="B10" s="30">
        <f>IF('S. Listesi'!F8=0," ",'S. Listesi'!F8)</f>
        <v>801</v>
      </c>
      <c r="C10" s="250" t="str">
        <f>IF('S. Listesi'!G8=0," ",'S. Listesi'!G8)</f>
        <v>MUHAMMET HATİP AYHAN</v>
      </c>
      <c r="D10" s="250"/>
      <c r="E10" s="250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8" t="str">
        <f t="shared" si="0"/>
        <v xml:space="preserve"> </v>
      </c>
      <c r="AU10" s="78" t="str">
        <f t="shared" si="1"/>
        <v xml:space="preserve"> </v>
      </c>
    </row>
    <row r="11" spans="1:47" ht="12" customHeight="1" x14ac:dyDescent="0.2">
      <c r="A11" s="29">
        <f>'S. Listesi'!E9</f>
        <v>6</v>
      </c>
      <c r="B11" s="30">
        <f>IF('S. Listesi'!F9=0," ",'S. Listesi'!F9)</f>
        <v>828</v>
      </c>
      <c r="C11" s="250" t="str">
        <f>IF('S. Listesi'!G9=0," ",'S. Listesi'!G9)</f>
        <v>UMUT RAHMAN KARACA</v>
      </c>
      <c r="D11" s="250"/>
      <c r="E11" s="250"/>
      <c r="F11" s="73">
        <v>5</v>
      </c>
      <c r="G11" s="73">
        <v>5</v>
      </c>
      <c r="H11" s="73">
        <v>5</v>
      </c>
      <c r="I11" s="73">
        <v>5</v>
      </c>
      <c r="J11" s="73"/>
      <c r="K11" s="73">
        <v>5</v>
      </c>
      <c r="L11" s="73">
        <v>5</v>
      </c>
      <c r="M11" s="73"/>
      <c r="N11" s="73">
        <v>5</v>
      </c>
      <c r="O11" s="73"/>
      <c r="P11" s="73">
        <v>5</v>
      </c>
      <c r="Q11" s="73"/>
      <c r="R11" s="73">
        <v>5</v>
      </c>
      <c r="S11" s="73"/>
      <c r="T11" s="73">
        <v>5</v>
      </c>
      <c r="U11" s="73"/>
      <c r="V11" s="73"/>
      <c r="W11" s="73">
        <v>5</v>
      </c>
      <c r="X11" s="73"/>
      <c r="Y11" s="73">
        <v>5</v>
      </c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8">
        <f t="shared" si="0"/>
        <v>60</v>
      </c>
      <c r="AU11" s="78" t="str">
        <f t="shared" si="1"/>
        <v>Orta</v>
      </c>
    </row>
    <row r="12" spans="1:47" ht="12" customHeight="1" x14ac:dyDescent="0.2">
      <c r="A12" s="29">
        <f>'S. Listesi'!E10</f>
        <v>7</v>
      </c>
      <c r="B12" s="30">
        <f>IF('S. Listesi'!F10=0," ",'S. Listesi'!F10)</f>
        <v>829</v>
      </c>
      <c r="C12" s="250" t="str">
        <f>IF('S. Listesi'!G10=0," ",'S. Listesi'!G10)</f>
        <v>MUHAMMED ALİ YILDIZ</v>
      </c>
      <c r="D12" s="250"/>
      <c r="E12" s="250"/>
      <c r="F12" s="73">
        <v>5</v>
      </c>
      <c r="G12" s="73">
        <v>5</v>
      </c>
      <c r="H12" s="73">
        <v>5</v>
      </c>
      <c r="I12" s="73">
        <v>5</v>
      </c>
      <c r="J12" s="73"/>
      <c r="K12" s="73">
        <v>5</v>
      </c>
      <c r="L12" s="73">
        <v>5</v>
      </c>
      <c r="M12" s="73">
        <v>5</v>
      </c>
      <c r="N12" s="73"/>
      <c r="O12" s="73"/>
      <c r="P12" s="73"/>
      <c r="Q12" s="73"/>
      <c r="R12" s="73">
        <v>5</v>
      </c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8">
        <f t="shared" si="0"/>
        <v>40</v>
      </c>
      <c r="AU12" s="78" t="str">
        <f t="shared" si="1"/>
        <v>Geçmez</v>
      </c>
    </row>
    <row r="13" spans="1:47" ht="12" customHeight="1" x14ac:dyDescent="0.2">
      <c r="A13" s="29">
        <f>'S. Listesi'!E11</f>
        <v>8</v>
      </c>
      <c r="B13" s="30">
        <f>IF('S. Listesi'!F11=0," ",'S. Listesi'!F11)</f>
        <v>900</v>
      </c>
      <c r="C13" s="250" t="str">
        <f>IF('S. Listesi'!G11=0," ",'S. Listesi'!G11)</f>
        <v>HALİL KARACADAĞ</v>
      </c>
      <c r="D13" s="250"/>
      <c r="E13" s="250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8" t="str">
        <f t="shared" si="0"/>
        <v xml:space="preserve"> </v>
      </c>
      <c r="AU13" s="78" t="str">
        <f t="shared" si="1"/>
        <v xml:space="preserve"> </v>
      </c>
    </row>
    <row r="14" spans="1:47" ht="12" customHeight="1" x14ac:dyDescent="0.2">
      <c r="A14" s="29">
        <f>'S. Listesi'!E12</f>
        <v>9</v>
      </c>
      <c r="B14" s="30">
        <f>IF('S. Listesi'!F12=0," ",'S. Listesi'!F12)</f>
        <v>951</v>
      </c>
      <c r="C14" s="250" t="str">
        <f>IF('S. Listesi'!G12=0," ",'S. Listesi'!G12)</f>
        <v>BERAT DİNÇ</v>
      </c>
      <c r="D14" s="250"/>
      <c r="E14" s="250"/>
      <c r="F14" s="73">
        <v>5</v>
      </c>
      <c r="G14" s="73">
        <v>5</v>
      </c>
      <c r="H14" s="73">
        <v>5</v>
      </c>
      <c r="I14" s="73">
        <v>5</v>
      </c>
      <c r="J14" s="73"/>
      <c r="K14" s="73">
        <v>5</v>
      </c>
      <c r="L14" s="73">
        <v>5</v>
      </c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>
        <v>5</v>
      </c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8">
        <f t="shared" si="0"/>
        <v>35</v>
      </c>
      <c r="AU14" s="78" t="str">
        <f t="shared" si="1"/>
        <v>Geçmez</v>
      </c>
    </row>
    <row r="15" spans="1:47" ht="12" customHeight="1" x14ac:dyDescent="0.2">
      <c r="A15" s="29">
        <f>'S. Listesi'!E13</f>
        <v>10</v>
      </c>
      <c r="B15" s="30">
        <f>IF('S. Listesi'!F13=0," ",'S. Listesi'!F13)</f>
        <v>1000</v>
      </c>
      <c r="C15" s="250" t="str">
        <f>IF('S. Listesi'!G13=0," ",'S. Listesi'!G13)</f>
        <v>HAMZA BURÇAK</v>
      </c>
      <c r="D15" s="250"/>
      <c r="E15" s="250"/>
      <c r="F15" s="73">
        <v>5</v>
      </c>
      <c r="G15" s="73">
        <v>5</v>
      </c>
      <c r="H15" s="73">
        <v>5</v>
      </c>
      <c r="I15" s="73">
        <v>5</v>
      </c>
      <c r="J15" s="73"/>
      <c r="K15" s="73">
        <v>5</v>
      </c>
      <c r="L15" s="73">
        <v>5</v>
      </c>
      <c r="M15" s="73">
        <v>5</v>
      </c>
      <c r="N15" s="73"/>
      <c r="O15" s="73">
        <v>5</v>
      </c>
      <c r="P15" s="73">
        <v>5</v>
      </c>
      <c r="Q15" s="73"/>
      <c r="R15" s="73"/>
      <c r="S15" s="73"/>
      <c r="T15" s="73"/>
      <c r="U15" s="73"/>
      <c r="V15" s="73">
        <v>5</v>
      </c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8">
        <f t="shared" si="0"/>
        <v>50</v>
      </c>
      <c r="AU15" s="78" t="str">
        <f t="shared" si="1"/>
        <v>Geçer</v>
      </c>
    </row>
    <row r="16" spans="1:47" ht="12" customHeight="1" x14ac:dyDescent="0.2">
      <c r="A16" s="29">
        <f>'S. Listesi'!E14</f>
        <v>11</v>
      </c>
      <c r="B16" s="30">
        <f>IF('S. Listesi'!F14=0," ",'S. Listesi'!F14)</f>
        <v>1006</v>
      </c>
      <c r="C16" s="250" t="str">
        <f>IF('S. Listesi'!G14=0," ",'S. Listesi'!G14)</f>
        <v>ALİHAN KÜRKCÜ</v>
      </c>
      <c r="D16" s="250"/>
      <c r="E16" s="250"/>
      <c r="F16" s="73">
        <v>5</v>
      </c>
      <c r="G16" s="73">
        <v>5</v>
      </c>
      <c r="H16" s="73">
        <v>5</v>
      </c>
      <c r="I16" s="73"/>
      <c r="J16" s="73"/>
      <c r="K16" s="73">
        <v>5</v>
      </c>
      <c r="L16" s="73">
        <v>5</v>
      </c>
      <c r="M16" s="73">
        <v>5</v>
      </c>
      <c r="N16" s="73">
        <v>5</v>
      </c>
      <c r="O16" s="73"/>
      <c r="P16" s="73"/>
      <c r="Q16" s="73"/>
      <c r="R16" s="73">
        <v>5</v>
      </c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8">
        <f t="shared" si="0"/>
        <v>40</v>
      </c>
      <c r="AU16" s="78" t="str">
        <f t="shared" si="1"/>
        <v>Geçmez</v>
      </c>
    </row>
    <row r="17" spans="1:47" ht="12" customHeight="1" x14ac:dyDescent="0.2">
      <c r="A17" s="29">
        <f>'S. Listesi'!E15</f>
        <v>12</v>
      </c>
      <c r="B17" s="30">
        <f>IF('S. Listesi'!F15=0," ",'S. Listesi'!F15)</f>
        <v>1046</v>
      </c>
      <c r="C17" s="250" t="str">
        <f>IF('S. Listesi'!G15=0," ",'S. Listesi'!G15)</f>
        <v>EMİRHAN BURÇAK</v>
      </c>
      <c r="D17" s="250"/>
      <c r="E17" s="250"/>
      <c r="F17" s="73">
        <v>5</v>
      </c>
      <c r="G17" s="73"/>
      <c r="H17" s="73"/>
      <c r="I17" s="73">
        <v>5</v>
      </c>
      <c r="J17" s="73"/>
      <c r="K17" s="73"/>
      <c r="L17" s="73">
        <v>5</v>
      </c>
      <c r="M17" s="73">
        <v>5</v>
      </c>
      <c r="N17" s="73"/>
      <c r="O17" s="73"/>
      <c r="P17" s="73"/>
      <c r="Q17" s="73"/>
      <c r="R17" s="73">
        <v>5</v>
      </c>
      <c r="S17" s="73"/>
      <c r="T17" s="73"/>
      <c r="U17" s="73"/>
      <c r="V17" s="73"/>
      <c r="W17" s="73">
        <v>5</v>
      </c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8">
        <f t="shared" si="0"/>
        <v>30</v>
      </c>
      <c r="AU17" s="78" t="str">
        <f t="shared" si="1"/>
        <v>Geçmez</v>
      </c>
    </row>
    <row r="18" spans="1:47" ht="12" customHeight="1" x14ac:dyDescent="0.2">
      <c r="A18" s="29">
        <f>'S. Listesi'!E16</f>
        <v>13</v>
      </c>
      <c r="B18" s="30">
        <f>IF('S. Listesi'!F16=0," ",'S. Listesi'!F16)</f>
        <v>1049</v>
      </c>
      <c r="C18" s="250" t="str">
        <f>IF('S. Listesi'!G16=0," ",'S. Listesi'!G16)</f>
        <v>MEHMET ALİ BAŞ</v>
      </c>
      <c r="D18" s="250"/>
      <c r="E18" s="250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8" t="str">
        <f t="shared" si="0"/>
        <v xml:space="preserve"> </v>
      </c>
      <c r="AU18" s="78" t="str">
        <f t="shared" si="1"/>
        <v xml:space="preserve"> </v>
      </c>
    </row>
    <row r="19" spans="1:47" ht="12" customHeight="1" x14ac:dyDescent="0.2">
      <c r="A19" s="29">
        <f>'S. Listesi'!E17</f>
        <v>14</v>
      </c>
      <c r="B19" s="30">
        <f>IF('S. Listesi'!F17=0," ",'S. Listesi'!F17)</f>
        <v>1055</v>
      </c>
      <c r="C19" s="250" t="str">
        <f>IF('S. Listesi'!G17=0," ",'S. Listesi'!G17)</f>
        <v>MUTTALİP PAYHAN</v>
      </c>
      <c r="D19" s="250"/>
      <c r="E19" s="250"/>
      <c r="F19" s="73">
        <v>5</v>
      </c>
      <c r="G19" s="73">
        <v>5</v>
      </c>
      <c r="H19" s="73">
        <v>5</v>
      </c>
      <c r="I19" s="73">
        <v>5</v>
      </c>
      <c r="J19" s="73"/>
      <c r="K19" s="73">
        <v>5</v>
      </c>
      <c r="L19" s="73">
        <v>5</v>
      </c>
      <c r="M19" s="73">
        <v>5</v>
      </c>
      <c r="N19" s="73"/>
      <c r="O19" s="73">
        <v>5</v>
      </c>
      <c r="P19" s="73">
        <v>5</v>
      </c>
      <c r="Q19" s="73"/>
      <c r="R19" s="73"/>
      <c r="S19" s="73"/>
      <c r="T19" s="73"/>
      <c r="U19" s="73"/>
      <c r="V19" s="73"/>
      <c r="W19" s="73">
        <v>5</v>
      </c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8">
        <f t="shared" si="0"/>
        <v>50</v>
      </c>
      <c r="AU19" s="78" t="str">
        <f t="shared" si="1"/>
        <v>Geçer</v>
      </c>
    </row>
    <row r="20" spans="1:47" ht="12" customHeight="1" x14ac:dyDescent="0.2">
      <c r="A20" s="29">
        <f>'S. Listesi'!E18</f>
        <v>15</v>
      </c>
      <c r="B20" s="30">
        <f>IF('S. Listesi'!F18=0," ",'S. Listesi'!F18)</f>
        <v>1082</v>
      </c>
      <c r="C20" s="250" t="str">
        <f>IF('S. Listesi'!G18=0," ",'S. Listesi'!G18)</f>
        <v>CİVAN MERT AKBULUT</v>
      </c>
      <c r="D20" s="250"/>
      <c r="E20" s="250"/>
      <c r="F20" s="73">
        <v>5</v>
      </c>
      <c r="G20" s="73">
        <v>5</v>
      </c>
      <c r="H20" s="73">
        <v>5</v>
      </c>
      <c r="I20" s="73">
        <v>5</v>
      </c>
      <c r="J20" s="73"/>
      <c r="K20" s="73">
        <v>5</v>
      </c>
      <c r="L20" s="73">
        <v>5</v>
      </c>
      <c r="M20" s="73"/>
      <c r="N20" s="73"/>
      <c r="O20" s="73"/>
      <c r="P20" s="73"/>
      <c r="Q20" s="73"/>
      <c r="R20" s="73">
        <v>5</v>
      </c>
      <c r="S20" s="73"/>
      <c r="T20" s="73"/>
      <c r="U20" s="73"/>
      <c r="V20" s="73"/>
      <c r="W20" s="73">
        <v>5</v>
      </c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8">
        <f t="shared" si="0"/>
        <v>40</v>
      </c>
      <c r="AU20" s="78" t="str">
        <f t="shared" si="1"/>
        <v>Geçmez</v>
      </c>
    </row>
    <row r="21" spans="1:47" ht="12" customHeight="1" x14ac:dyDescent="0.2">
      <c r="A21" s="29">
        <f>'S. Listesi'!E19</f>
        <v>16</v>
      </c>
      <c r="B21" s="30">
        <f>IF('S. Listesi'!F19=0," ",'S. Listesi'!F19)</f>
        <v>1095</v>
      </c>
      <c r="C21" s="250" t="str">
        <f>IF('S. Listesi'!G19=0," ",'S. Listesi'!G19)</f>
        <v>NEZİHA NUR KARA</v>
      </c>
      <c r="D21" s="250"/>
      <c r="E21" s="250"/>
      <c r="F21" s="73">
        <v>5</v>
      </c>
      <c r="G21" s="73">
        <v>5</v>
      </c>
      <c r="H21" s="73">
        <v>5</v>
      </c>
      <c r="I21" s="73">
        <v>5</v>
      </c>
      <c r="J21" s="73"/>
      <c r="K21" s="73">
        <v>5</v>
      </c>
      <c r="L21" s="73">
        <v>5</v>
      </c>
      <c r="M21" s="73">
        <v>5</v>
      </c>
      <c r="N21" s="73">
        <v>5</v>
      </c>
      <c r="O21" s="73"/>
      <c r="P21" s="73"/>
      <c r="Q21" s="73"/>
      <c r="R21" s="73">
        <v>5</v>
      </c>
      <c r="S21" s="73">
        <v>5</v>
      </c>
      <c r="T21" s="73"/>
      <c r="U21" s="73"/>
      <c r="V21" s="73">
        <v>5</v>
      </c>
      <c r="W21" s="73">
        <v>5</v>
      </c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8">
        <f t="shared" si="0"/>
        <v>60</v>
      </c>
      <c r="AU21" s="78" t="str">
        <f t="shared" si="1"/>
        <v>Orta</v>
      </c>
    </row>
    <row r="22" spans="1:47" ht="12" customHeight="1" x14ac:dyDescent="0.2">
      <c r="A22" s="29">
        <f>'S. Listesi'!E20</f>
        <v>17</v>
      </c>
      <c r="B22" s="30">
        <f>IF('S. Listesi'!F20=0," ",'S. Listesi'!F20)</f>
        <v>1099</v>
      </c>
      <c r="C22" s="250" t="str">
        <f>IF('S. Listesi'!G20=0," ",'S. Listesi'!G20)</f>
        <v>ALİ İHSAN ŞAHİN</v>
      </c>
      <c r="D22" s="250"/>
      <c r="E22" s="250"/>
      <c r="F22" s="73">
        <v>5</v>
      </c>
      <c r="G22" s="73">
        <v>5</v>
      </c>
      <c r="H22" s="73">
        <v>5</v>
      </c>
      <c r="I22" s="73">
        <v>5</v>
      </c>
      <c r="J22" s="73"/>
      <c r="K22" s="73">
        <v>5</v>
      </c>
      <c r="L22" s="73">
        <v>5</v>
      </c>
      <c r="M22" s="73">
        <v>5</v>
      </c>
      <c r="N22" s="73"/>
      <c r="O22" s="73"/>
      <c r="P22" s="73">
        <v>5</v>
      </c>
      <c r="Q22" s="73"/>
      <c r="R22" s="73">
        <v>5</v>
      </c>
      <c r="S22" s="73"/>
      <c r="T22" s="73"/>
      <c r="U22" s="73"/>
      <c r="V22" s="73"/>
      <c r="W22" s="73">
        <v>5</v>
      </c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8">
        <f t="shared" si="0"/>
        <v>50</v>
      </c>
      <c r="AU22" s="78" t="str">
        <f t="shared" si="1"/>
        <v>Geçer</v>
      </c>
    </row>
    <row r="23" spans="1:47" ht="12" customHeight="1" x14ac:dyDescent="0.2">
      <c r="A23" s="29">
        <f>'S. Listesi'!E21</f>
        <v>18</v>
      </c>
      <c r="B23" s="30">
        <f>IF('S. Listesi'!F21=0," ",'S. Listesi'!F21)</f>
        <v>1127</v>
      </c>
      <c r="C23" s="250" t="str">
        <f>IF('S. Listesi'!G21=0," ",'S. Listesi'!G21)</f>
        <v>BATUHAN ÇETİN</v>
      </c>
      <c r="D23" s="250"/>
      <c r="E23" s="250"/>
      <c r="F23" s="73">
        <v>5</v>
      </c>
      <c r="G23" s="73">
        <v>5</v>
      </c>
      <c r="H23" s="73"/>
      <c r="I23" s="73">
        <v>5</v>
      </c>
      <c r="J23" s="73"/>
      <c r="K23" s="73">
        <v>5</v>
      </c>
      <c r="L23" s="73">
        <v>5</v>
      </c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8">
        <f t="shared" si="0"/>
        <v>25</v>
      </c>
      <c r="AU23" s="78" t="str">
        <f t="shared" si="1"/>
        <v>Geçmez</v>
      </c>
    </row>
    <row r="24" spans="1:47" ht="12" customHeight="1" x14ac:dyDescent="0.2">
      <c r="A24" s="29">
        <f>'S. Listesi'!E22</f>
        <v>19</v>
      </c>
      <c r="B24" s="30">
        <f>IF('S. Listesi'!F22=0," ",'S. Listesi'!F22)</f>
        <v>1137</v>
      </c>
      <c r="C24" s="250" t="str">
        <f>IF('S. Listesi'!G22=0," ",'S. Listesi'!G22)</f>
        <v>SAJJAD YAHYA AHMED AHMED</v>
      </c>
      <c r="D24" s="250"/>
      <c r="E24" s="250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8" t="str">
        <f>IF(COUNTBLANK(F24:AS24)=COLUMNS(F24:AS24)," ",IF(SUM(F24:AS24)=0,0,SUM(F24:AS24)))</f>
        <v xml:space="preserve"> </v>
      </c>
      <c r="AU24" s="78" t="str">
        <f>IF(AT24=" "," ",IF(AT24&gt;84.99,"Pekiyi",IF(AT24&gt;69.99,"İyi",IF(AT24&gt;59.99,"Orta",IF(AT24&gt;49.99,"Geçer","Geçmez")))))</f>
        <v xml:space="preserve"> </v>
      </c>
    </row>
    <row r="25" spans="1:47" ht="12" customHeight="1" x14ac:dyDescent="0.2">
      <c r="A25" s="29">
        <f>'S. Listesi'!E23</f>
        <v>20</v>
      </c>
      <c r="B25" s="30">
        <f>IF('S. Listesi'!F23=0," ",'S. Listesi'!F23)</f>
        <v>1145</v>
      </c>
      <c r="C25" s="250" t="str">
        <f>IF('S. Listesi'!G23=0," ",'S. Listesi'!G23)</f>
        <v>BURAK KESER</v>
      </c>
      <c r="D25" s="250"/>
      <c r="E25" s="250"/>
      <c r="F25" s="73">
        <v>5</v>
      </c>
      <c r="G25" s="73">
        <v>5</v>
      </c>
      <c r="H25" s="73">
        <v>5</v>
      </c>
      <c r="I25" s="73">
        <v>5</v>
      </c>
      <c r="J25" s="73"/>
      <c r="K25" s="73">
        <v>5</v>
      </c>
      <c r="L25" s="73">
        <v>5</v>
      </c>
      <c r="M25" s="73">
        <v>5</v>
      </c>
      <c r="N25" s="73">
        <v>5</v>
      </c>
      <c r="O25" s="73">
        <v>5</v>
      </c>
      <c r="P25" s="73">
        <v>5</v>
      </c>
      <c r="Q25" s="73"/>
      <c r="R25" s="73">
        <v>5</v>
      </c>
      <c r="S25" s="73"/>
      <c r="T25" s="73"/>
      <c r="U25" s="73"/>
      <c r="V25" s="73"/>
      <c r="W25" s="73">
        <v>5</v>
      </c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8">
        <f t="shared" si="0"/>
        <v>60</v>
      </c>
      <c r="AU25" s="78" t="str">
        <f t="shared" si="1"/>
        <v>Orta</v>
      </c>
    </row>
    <row r="26" spans="1:47" ht="12" customHeight="1" x14ac:dyDescent="0.2">
      <c r="A26" s="29">
        <f>'S. Listesi'!E24</f>
        <v>21</v>
      </c>
      <c r="B26" s="30">
        <f>IF('S. Listesi'!F24=0," ",'S. Listesi'!F24)</f>
        <v>1150</v>
      </c>
      <c r="C26" s="250" t="str">
        <f>IF('S. Listesi'!G24=0," ",'S. Listesi'!G24)</f>
        <v>POLAT ARDA DOĞAN</v>
      </c>
      <c r="D26" s="250"/>
      <c r="E26" s="250"/>
      <c r="F26" s="73">
        <v>5</v>
      </c>
      <c r="G26" s="73">
        <v>5</v>
      </c>
      <c r="H26" s="73">
        <v>5</v>
      </c>
      <c r="I26" s="73">
        <v>5</v>
      </c>
      <c r="J26" s="73"/>
      <c r="K26" s="73">
        <v>5</v>
      </c>
      <c r="L26" s="73">
        <v>5</v>
      </c>
      <c r="M26" s="73">
        <v>5</v>
      </c>
      <c r="N26" s="73">
        <v>5</v>
      </c>
      <c r="O26" s="73">
        <v>5</v>
      </c>
      <c r="P26" s="73"/>
      <c r="Q26" s="73"/>
      <c r="R26" s="73">
        <v>5</v>
      </c>
      <c r="S26" s="73"/>
      <c r="T26" s="73"/>
      <c r="U26" s="73"/>
      <c r="V26" s="73"/>
      <c r="W26" s="73">
        <v>5</v>
      </c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8">
        <f t="shared" si="0"/>
        <v>55</v>
      </c>
      <c r="AU26" s="78" t="str">
        <f t="shared" si="1"/>
        <v>Geçer</v>
      </c>
    </row>
    <row r="27" spans="1:47" ht="12" customHeight="1" x14ac:dyDescent="0.2">
      <c r="A27" s="29">
        <f>'S. Listesi'!E25</f>
        <v>22</v>
      </c>
      <c r="B27" s="30">
        <f>IF('S. Listesi'!F25=0," ",'S. Listesi'!F25)</f>
        <v>1152</v>
      </c>
      <c r="C27" s="250" t="str">
        <f>IF('S. Listesi'!G25=0," ",'S. Listesi'!G25)</f>
        <v>ŞEREF EFE DAĞLI</v>
      </c>
      <c r="D27" s="250"/>
      <c r="E27" s="250"/>
      <c r="F27" s="73">
        <v>5</v>
      </c>
      <c r="G27" s="73">
        <v>5</v>
      </c>
      <c r="H27" s="73">
        <v>5</v>
      </c>
      <c r="I27" s="73">
        <v>5</v>
      </c>
      <c r="J27" s="73"/>
      <c r="K27" s="73">
        <v>5</v>
      </c>
      <c r="L27" s="73">
        <v>5</v>
      </c>
      <c r="M27" s="73">
        <v>5</v>
      </c>
      <c r="N27" s="73"/>
      <c r="O27" s="73"/>
      <c r="P27" s="73"/>
      <c r="Q27" s="73"/>
      <c r="R27" s="73"/>
      <c r="S27" s="73"/>
      <c r="T27" s="73"/>
      <c r="U27" s="73"/>
      <c r="V27" s="73"/>
      <c r="W27" s="73">
        <v>5</v>
      </c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8">
        <f t="shared" si="0"/>
        <v>40</v>
      </c>
      <c r="AU27" s="78" t="str">
        <f t="shared" si="1"/>
        <v>Geçmez</v>
      </c>
    </row>
    <row r="28" spans="1:47" ht="12" customHeight="1" x14ac:dyDescent="0.2">
      <c r="A28" s="29">
        <f>'S. Listesi'!E26</f>
        <v>23</v>
      </c>
      <c r="B28" s="30">
        <f>IF('S. Listesi'!F26=0," ",'S. Listesi'!F26)</f>
        <v>1154</v>
      </c>
      <c r="C28" s="250" t="str">
        <f>IF('S. Listesi'!G26=0," ",'S. Listesi'!G26)</f>
        <v>İSMAİL HAKKI AYTAÇ</v>
      </c>
      <c r="D28" s="250"/>
      <c r="E28" s="250"/>
      <c r="F28" s="73">
        <v>5</v>
      </c>
      <c r="G28" s="73">
        <v>5</v>
      </c>
      <c r="H28" s="73">
        <v>5</v>
      </c>
      <c r="I28" s="73">
        <v>5</v>
      </c>
      <c r="J28" s="73"/>
      <c r="K28" s="73">
        <v>5</v>
      </c>
      <c r="L28" s="73">
        <v>5</v>
      </c>
      <c r="M28" s="73">
        <v>5</v>
      </c>
      <c r="N28" s="73"/>
      <c r="O28" s="73"/>
      <c r="P28" s="73"/>
      <c r="Q28" s="73"/>
      <c r="R28" s="73">
        <v>5</v>
      </c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8">
        <f t="shared" si="0"/>
        <v>40</v>
      </c>
      <c r="AU28" s="78" t="str">
        <f t="shared" si="1"/>
        <v>Geçmez</v>
      </c>
    </row>
    <row r="29" spans="1:47" ht="12" customHeight="1" x14ac:dyDescent="0.2">
      <c r="A29" s="29">
        <f>'S. Listesi'!E27</f>
        <v>24</v>
      </c>
      <c r="B29" s="30">
        <f>IF('S. Listesi'!F27=0," ",'S. Listesi'!F27)</f>
        <v>1157</v>
      </c>
      <c r="C29" s="251" t="str">
        <f>IF('S. Listesi'!G27=0," ",'S. Listesi'!G27)</f>
        <v>TUNAHAN KARAAĞAÇLI</v>
      </c>
      <c r="D29" s="252"/>
      <c r="E29" s="253"/>
      <c r="F29" s="73">
        <v>5</v>
      </c>
      <c r="G29" s="73">
        <v>5</v>
      </c>
      <c r="H29" s="73">
        <v>5</v>
      </c>
      <c r="I29" s="73">
        <v>5</v>
      </c>
      <c r="J29" s="73"/>
      <c r="K29" s="73">
        <v>5</v>
      </c>
      <c r="L29" s="73">
        <v>5</v>
      </c>
      <c r="M29" s="73">
        <v>5</v>
      </c>
      <c r="N29" s="73"/>
      <c r="O29" s="73">
        <v>5</v>
      </c>
      <c r="P29" s="73"/>
      <c r="Q29" s="73"/>
      <c r="R29" s="73"/>
      <c r="S29" s="73"/>
      <c r="T29" s="73"/>
      <c r="U29" s="73"/>
      <c r="V29" s="73"/>
      <c r="W29" s="73">
        <v>5</v>
      </c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8">
        <f t="shared" si="0"/>
        <v>45</v>
      </c>
      <c r="AU29" s="78" t="str">
        <f t="shared" si="1"/>
        <v>Geçmez</v>
      </c>
    </row>
    <row r="30" spans="1:47" ht="12" customHeight="1" x14ac:dyDescent="0.2">
      <c r="A30" s="29">
        <f>'S. Listesi'!E28</f>
        <v>25</v>
      </c>
      <c r="B30" s="30">
        <f>IF('S. Listesi'!F28=0," ",'S. Listesi'!F28)</f>
        <v>1165</v>
      </c>
      <c r="C30" s="251" t="str">
        <f>IF('S. Listesi'!G28=0," ",'S. Listesi'!G28)</f>
        <v>ALİ ERKABADAYI</v>
      </c>
      <c r="D30" s="252"/>
      <c r="E30" s="253"/>
      <c r="F30" s="73">
        <v>5</v>
      </c>
      <c r="G30" s="73">
        <v>5</v>
      </c>
      <c r="H30" s="73">
        <v>5</v>
      </c>
      <c r="I30" s="73">
        <v>5</v>
      </c>
      <c r="J30" s="73"/>
      <c r="K30" s="73">
        <v>5</v>
      </c>
      <c r="L30" s="73">
        <v>5</v>
      </c>
      <c r="M30" s="73">
        <v>5</v>
      </c>
      <c r="N30" s="73"/>
      <c r="O30" s="73"/>
      <c r="P30" s="73"/>
      <c r="Q30" s="73"/>
      <c r="R30" s="73"/>
      <c r="S30" s="73"/>
      <c r="T30" s="73"/>
      <c r="U30" s="73"/>
      <c r="V30" s="73"/>
      <c r="W30" s="73">
        <v>5</v>
      </c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8">
        <f t="shared" si="0"/>
        <v>40</v>
      </c>
      <c r="AU30" s="78" t="str">
        <f t="shared" si="1"/>
        <v>Geçmez</v>
      </c>
    </row>
    <row r="31" spans="1:47" ht="12" customHeight="1" x14ac:dyDescent="0.2">
      <c r="A31" s="29">
        <f>'S. Listesi'!E29</f>
        <v>26</v>
      </c>
      <c r="B31" s="30">
        <f>IF('S. Listesi'!F29=0," ",'S. Listesi'!F29)</f>
        <v>1168</v>
      </c>
      <c r="C31" s="251" t="str">
        <f>IF('S. Listesi'!G29=0," ",'S. Listesi'!G29)</f>
        <v>MÜRSEL TÜZÜN</v>
      </c>
      <c r="D31" s="252"/>
      <c r="E31" s="253"/>
      <c r="F31" s="73">
        <v>5</v>
      </c>
      <c r="G31" s="73">
        <v>5</v>
      </c>
      <c r="H31" s="73">
        <v>5</v>
      </c>
      <c r="I31" s="73">
        <v>5</v>
      </c>
      <c r="J31" s="73">
        <v>5</v>
      </c>
      <c r="K31" s="73">
        <v>5</v>
      </c>
      <c r="L31" s="73">
        <v>5</v>
      </c>
      <c r="M31" s="73">
        <v>5</v>
      </c>
      <c r="N31" s="73"/>
      <c r="O31" s="73"/>
      <c r="P31" s="73"/>
      <c r="Q31" s="73"/>
      <c r="R31" s="73">
        <v>5</v>
      </c>
      <c r="S31" s="73"/>
      <c r="T31" s="73"/>
      <c r="U31" s="73"/>
      <c r="V31" s="73"/>
      <c r="W31" s="73">
        <v>5</v>
      </c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8">
        <f>IF(COUNTBLANK(F31:AS31)=COLUMNS(F31:AS31)," ",IF(SUM(F31:AS31)=0,0,SUM(F31:AS31)))</f>
        <v>50</v>
      </c>
      <c r="AU31" s="78" t="str">
        <f>IF(AT31=" "," ",IF(AT31&gt;84.99,"Pekiyi",IF(AT31&gt;69.99,"İyi",IF(AT31&gt;59.99,"Orta",IF(AT31&gt;49.99,"Geçer","Geçmez")))))</f>
        <v>Geçer</v>
      </c>
    </row>
    <row r="32" spans="1:47" ht="12" customHeight="1" x14ac:dyDescent="0.2">
      <c r="A32" s="29">
        <f>'S. Listesi'!E30</f>
        <v>27</v>
      </c>
      <c r="B32" s="30">
        <f>IF('S. Listesi'!F30=0," ",'S. Listesi'!F30)</f>
        <v>1171</v>
      </c>
      <c r="C32" s="251" t="str">
        <f>IF('S. Listesi'!G30=0," ",'S. Listesi'!G30)</f>
        <v>DİLAVER CAN YAŞAR</v>
      </c>
      <c r="D32" s="252"/>
      <c r="E32" s="253"/>
      <c r="F32" s="73">
        <v>5</v>
      </c>
      <c r="G32" s="73">
        <v>5</v>
      </c>
      <c r="H32" s="73">
        <v>5</v>
      </c>
      <c r="I32" s="73">
        <v>5</v>
      </c>
      <c r="J32" s="73"/>
      <c r="K32" s="73">
        <v>5</v>
      </c>
      <c r="L32" s="73">
        <v>5</v>
      </c>
      <c r="M32" s="73">
        <v>5</v>
      </c>
      <c r="N32" s="73"/>
      <c r="O32" s="73">
        <v>5</v>
      </c>
      <c r="P32" s="73">
        <v>5</v>
      </c>
      <c r="Q32" s="73">
        <v>5</v>
      </c>
      <c r="R32" s="73">
        <v>5</v>
      </c>
      <c r="S32" s="73">
        <v>5</v>
      </c>
      <c r="T32" s="73">
        <v>5</v>
      </c>
      <c r="U32" s="73"/>
      <c r="V32" s="73"/>
      <c r="W32" s="73">
        <v>5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8">
        <f t="shared" si="0"/>
        <v>70</v>
      </c>
      <c r="AU32" s="78" t="str">
        <f t="shared" si="1"/>
        <v>İyi</v>
      </c>
    </row>
    <row r="33" spans="1:47" ht="12" customHeight="1" x14ac:dyDescent="0.2">
      <c r="A33" s="29">
        <f>'S. Listesi'!E31</f>
        <v>28</v>
      </c>
      <c r="B33" s="30">
        <f>IF('S. Listesi'!F31=0," ",'S. Listesi'!F31)</f>
        <v>1176</v>
      </c>
      <c r="C33" s="251" t="str">
        <f>IF('S. Listesi'!G31=0," ",'S. Listesi'!G31)</f>
        <v>OLCAY OSMAN GÖKŞEN</v>
      </c>
      <c r="D33" s="252"/>
      <c r="E33" s="253"/>
      <c r="F33" s="73">
        <v>5</v>
      </c>
      <c r="G33" s="73"/>
      <c r="H33" s="73"/>
      <c r="I33" s="73">
        <v>5</v>
      </c>
      <c r="J33" s="73">
        <v>5</v>
      </c>
      <c r="K33" s="73">
        <v>5</v>
      </c>
      <c r="L33" s="73">
        <v>5</v>
      </c>
      <c r="M33" s="73">
        <v>5</v>
      </c>
      <c r="N33" s="73">
        <v>5</v>
      </c>
      <c r="O33" s="73">
        <v>5</v>
      </c>
      <c r="P33" s="73"/>
      <c r="Q33" s="73"/>
      <c r="R33" s="73">
        <v>5</v>
      </c>
      <c r="S33" s="73"/>
      <c r="T33" s="73"/>
      <c r="U33" s="73"/>
      <c r="V33" s="73"/>
      <c r="W33" s="73">
        <v>5</v>
      </c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8">
        <f t="shared" si="0"/>
        <v>50</v>
      </c>
      <c r="AU33" s="78" t="str">
        <f t="shared" si="1"/>
        <v>Geçer</v>
      </c>
    </row>
    <row r="34" spans="1:47" ht="12" customHeight="1" x14ac:dyDescent="0.2">
      <c r="A34" s="29">
        <f>'S. Listesi'!E32</f>
        <v>29</v>
      </c>
      <c r="B34" s="30">
        <f>IF('S. Listesi'!F32=0," ",'S. Listesi'!F32)</f>
        <v>1178</v>
      </c>
      <c r="C34" s="251" t="str">
        <f>IF('S. Listesi'!G32=0," ",'S. Listesi'!G32)</f>
        <v>MEHMET ALİ SOLUM</v>
      </c>
      <c r="D34" s="252"/>
      <c r="E34" s="253"/>
      <c r="F34" s="73">
        <v>5</v>
      </c>
      <c r="G34" s="73">
        <v>5</v>
      </c>
      <c r="H34" s="73">
        <v>5</v>
      </c>
      <c r="I34" s="73"/>
      <c r="J34" s="73"/>
      <c r="K34" s="73">
        <v>5</v>
      </c>
      <c r="L34" s="73">
        <v>5</v>
      </c>
      <c r="M34" s="73">
        <v>5</v>
      </c>
      <c r="N34" s="73"/>
      <c r="O34" s="73">
        <v>5</v>
      </c>
      <c r="P34" s="73">
        <v>5</v>
      </c>
      <c r="Q34" s="73"/>
      <c r="R34" s="73">
        <v>5</v>
      </c>
      <c r="S34" s="73"/>
      <c r="T34" s="73"/>
      <c r="U34" s="73"/>
      <c r="V34" s="73"/>
      <c r="W34" s="73">
        <v>5</v>
      </c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8">
        <f t="shared" si="0"/>
        <v>50</v>
      </c>
      <c r="AU34" s="78" t="str">
        <f t="shared" si="1"/>
        <v>Geçer</v>
      </c>
    </row>
    <row r="35" spans="1:47" ht="12" customHeight="1" x14ac:dyDescent="0.2">
      <c r="A35" s="29">
        <f>'S. Listesi'!E33</f>
        <v>30</v>
      </c>
      <c r="B35" s="30">
        <f>IF('S. Listesi'!F33=0," ",'S. Listesi'!F33)</f>
        <v>1179</v>
      </c>
      <c r="C35" s="251" t="str">
        <f>IF('S. Listesi'!G33=0," ",'S. Listesi'!G33)</f>
        <v>SERVET ÖZTÜRK</v>
      </c>
      <c r="D35" s="252"/>
      <c r="E35" s="253"/>
      <c r="F35" s="73">
        <v>5</v>
      </c>
      <c r="G35" s="73">
        <v>5</v>
      </c>
      <c r="H35" s="73">
        <v>5</v>
      </c>
      <c r="I35" s="73"/>
      <c r="J35" s="73">
        <v>5</v>
      </c>
      <c r="K35" s="73">
        <v>5</v>
      </c>
      <c r="L35" s="73">
        <v>5</v>
      </c>
      <c r="M35" s="73">
        <v>5</v>
      </c>
      <c r="N35" s="73">
        <v>5</v>
      </c>
      <c r="O35" s="73">
        <v>5</v>
      </c>
      <c r="P35" s="73">
        <v>5</v>
      </c>
      <c r="Q35" s="73"/>
      <c r="R35" s="73"/>
      <c r="S35" s="73"/>
      <c r="T35" s="73"/>
      <c r="U35" s="73"/>
      <c r="V35" s="73">
        <v>5</v>
      </c>
      <c r="W35" s="73">
        <v>5</v>
      </c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8">
        <f t="shared" si="0"/>
        <v>60</v>
      </c>
      <c r="AU35" s="78" t="str">
        <f t="shared" si="1"/>
        <v>Orta</v>
      </c>
    </row>
    <row r="36" spans="1:47" ht="12" customHeight="1" x14ac:dyDescent="0.2">
      <c r="A36" s="29">
        <f>'S. Listesi'!E34</f>
        <v>31</v>
      </c>
      <c r="B36" s="30">
        <f>IF('S. Listesi'!F34=0," ",'S. Listesi'!F34)</f>
        <v>1192</v>
      </c>
      <c r="C36" s="251" t="str">
        <f>IF('S. Listesi'!G34=0," ",'S. Listesi'!G34)</f>
        <v>ISMAIL CHAFA</v>
      </c>
      <c r="D36" s="252"/>
      <c r="E36" s="25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8" t="str">
        <f t="shared" si="0"/>
        <v xml:space="preserve"> </v>
      </c>
      <c r="AU36" s="78" t="str">
        <f t="shared" si="1"/>
        <v xml:space="preserve"> </v>
      </c>
    </row>
    <row r="37" spans="1:47" ht="12" customHeight="1" x14ac:dyDescent="0.2">
      <c r="A37" s="29">
        <f>'S. Listesi'!E35</f>
        <v>32</v>
      </c>
      <c r="B37" s="30">
        <f>IF('S. Listesi'!F35=0," ",'S. Listesi'!F35)</f>
        <v>1195</v>
      </c>
      <c r="C37" s="251" t="str">
        <f>IF('S. Listesi'!G35=0," ",'S. Listesi'!G35)</f>
        <v>YUSUF AHANGAR</v>
      </c>
      <c r="D37" s="252"/>
      <c r="E37" s="253"/>
      <c r="F37" s="73">
        <v>5</v>
      </c>
      <c r="G37" s="73">
        <v>5</v>
      </c>
      <c r="H37" s="73">
        <v>5</v>
      </c>
      <c r="I37" s="73">
        <v>5</v>
      </c>
      <c r="J37" s="73"/>
      <c r="K37" s="73">
        <v>5</v>
      </c>
      <c r="L37" s="73">
        <v>5</v>
      </c>
      <c r="M37" s="73">
        <v>5</v>
      </c>
      <c r="N37" s="73"/>
      <c r="O37" s="73">
        <v>5</v>
      </c>
      <c r="P37" s="73">
        <v>5</v>
      </c>
      <c r="Q37" s="73"/>
      <c r="R37" s="73"/>
      <c r="S37" s="73">
        <v>5</v>
      </c>
      <c r="T37" s="73"/>
      <c r="U37" s="73">
        <v>5</v>
      </c>
      <c r="V37" s="73">
        <v>5</v>
      </c>
      <c r="W37" s="73">
        <v>5</v>
      </c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8">
        <f t="shared" si="0"/>
        <v>65</v>
      </c>
      <c r="AU37" s="78" t="str">
        <f t="shared" si="1"/>
        <v>Orta</v>
      </c>
    </row>
    <row r="38" spans="1:47" ht="12" customHeight="1" x14ac:dyDescent="0.2">
      <c r="A38" s="29" t="str">
        <f>'S. Listesi'!E36</f>
        <v xml:space="preserve"> </v>
      </c>
      <c r="B38" s="30" t="str">
        <f>IF('S. Listesi'!F36=0," ",'S. Listesi'!F36)</f>
        <v xml:space="preserve"> </v>
      </c>
      <c r="C38" s="251" t="str">
        <f>IF('S. Listesi'!G36=0," ",'S. Listesi'!G36)</f>
        <v xml:space="preserve"> </v>
      </c>
      <c r="D38" s="252"/>
      <c r="E38" s="25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8" t="str">
        <f t="shared" si="0"/>
        <v xml:space="preserve"> </v>
      </c>
      <c r="AU38" s="78" t="str">
        <f t="shared" si="1"/>
        <v xml:space="preserve"> </v>
      </c>
    </row>
    <row r="39" spans="1:47" ht="12" customHeight="1" x14ac:dyDescent="0.2">
      <c r="A39" s="29" t="str">
        <f>'S. Listesi'!E37</f>
        <v xml:space="preserve"> </v>
      </c>
      <c r="B39" s="30" t="str">
        <f>IF('S. Listesi'!F37=0," ",'S. Listesi'!F37)</f>
        <v xml:space="preserve"> </v>
      </c>
      <c r="C39" s="251" t="str">
        <f>IF('S. Listesi'!G37=0," ",'S. Listesi'!G37)</f>
        <v xml:space="preserve"> </v>
      </c>
      <c r="D39" s="252"/>
      <c r="E39" s="25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8" t="str">
        <f>IF(COUNTBLANK(F39:AS39)=COLUMNS(F39:AS39)," ",IF(SUM(F39:AS39)=0,0,SUM(F39:AS39)))</f>
        <v xml:space="preserve"> </v>
      </c>
      <c r="AU39" s="78" t="str">
        <f t="shared" si="1"/>
        <v xml:space="preserve"> </v>
      </c>
    </row>
    <row r="40" spans="1:47" ht="12" customHeight="1" x14ac:dyDescent="0.2">
      <c r="A40" s="29" t="str">
        <f>'S. Listesi'!E38</f>
        <v xml:space="preserve"> </v>
      </c>
      <c r="B40" s="30" t="str">
        <f>IF('S. Listesi'!F38=0," ",'S. Listesi'!F38)</f>
        <v xml:space="preserve"> </v>
      </c>
      <c r="C40" s="251" t="str">
        <f>IF('S. Listesi'!G38=0," ",'S. Listesi'!G38)</f>
        <v xml:space="preserve"> </v>
      </c>
      <c r="D40" s="252"/>
      <c r="E40" s="25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8" t="str">
        <f t="shared" si="0"/>
        <v xml:space="preserve"> </v>
      </c>
      <c r="AU40" s="78" t="str">
        <f t="shared" si="1"/>
        <v xml:space="preserve"> </v>
      </c>
    </row>
    <row r="41" spans="1:47" ht="12" customHeight="1" x14ac:dyDescent="0.2">
      <c r="A41" s="29" t="str">
        <f>'S. Listesi'!E39</f>
        <v xml:space="preserve"> </v>
      </c>
      <c r="B41" s="30" t="str">
        <f>IF('S. Listesi'!F39=0," ",'S. Listesi'!F39)</f>
        <v xml:space="preserve"> </v>
      </c>
      <c r="C41" s="251" t="str">
        <f>IF('S. Listesi'!G39=0," ",'S. Listesi'!G39)</f>
        <v xml:space="preserve"> </v>
      </c>
      <c r="D41" s="252"/>
      <c r="E41" s="25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8" t="str">
        <f t="shared" si="0"/>
        <v xml:space="preserve"> </v>
      </c>
      <c r="AU41" s="78" t="str">
        <f t="shared" si="1"/>
        <v xml:space="preserve"> </v>
      </c>
    </row>
    <row r="42" spans="1:47" ht="12" customHeight="1" x14ac:dyDescent="0.2">
      <c r="A42" s="29" t="str">
        <f>'S. Listesi'!E40</f>
        <v xml:space="preserve"> </v>
      </c>
      <c r="B42" s="30" t="str">
        <f>IF('S. Listesi'!F40=0," ",'S. Listesi'!F40)</f>
        <v xml:space="preserve"> </v>
      </c>
      <c r="C42" s="251" t="str">
        <f>IF('S. Listesi'!G40=0," ",'S. Listesi'!G40)</f>
        <v xml:space="preserve"> </v>
      </c>
      <c r="D42" s="252"/>
      <c r="E42" s="25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8" t="str">
        <f t="shared" si="0"/>
        <v xml:space="preserve"> </v>
      </c>
      <c r="AU42" s="78" t="str">
        <f t="shared" si="1"/>
        <v xml:space="preserve"> </v>
      </c>
    </row>
    <row r="43" spans="1:47" ht="12" customHeight="1" x14ac:dyDescent="0.2">
      <c r="A43" s="29" t="str">
        <f>'S. Listesi'!E41</f>
        <v xml:space="preserve"> </v>
      </c>
      <c r="B43" s="30" t="str">
        <f>IF('S. Listesi'!F41=0," ",'S. Listesi'!F41)</f>
        <v xml:space="preserve"> </v>
      </c>
      <c r="C43" s="251" t="str">
        <f>IF('S. Listesi'!G41=0," ",'S. Listesi'!G41)</f>
        <v xml:space="preserve"> </v>
      </c>
      <c r="D43" s="252"/>
      <c r="E43" s="25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8" t="str">
        <f t="shared" si="0"/>
        <v xml:space="preserve"> </v>
      </c>
      <c r="AU43" s="78" t="str">
        <f t="shared" si="1"/>
        <v xml:space="preserve"> </v>
      </c>
    </row>
    <row r="44" spans="1:47" ht="12" customHeight="1" x14ac:dyDescent="0.2">
      <c r="A44" s="29" t="str">
        <f>'S. Listesi'!E42</f>
        <v xml:space="preserve"> </v>
      </c>
      <c r="B44" s="30" t="str">
        <f>IF('S. Listesi'!F42=0," ",'S. Listesi'!F42)</f>
        <v xml:space="preserve"> </v>
      </c>
      <c r="C44" s="251" t="str">
        <f>IF('S. Listesi'!G42=0," ",'S. Listesi'!G42)</f>
        <v xml:space="preserve"> </v>
      </c>
      <c r="D44" s="252"/>
      <c r="E44" s="25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8" t="str">
        <f t="shared" si="0"/>
        <v xml:space="preserve"> </v>
      </c>
      <c r="AU44" s="78" t="str">
        <f t="shared" si="1"/>
        <v xml:space="preserve"> </v>
      </c>
    </row>
    <row r="45" spans="1:47" x14ac:dyDescent="0.2">
      <c r="A45" s="29" t="str">
        <f>'S. Listesi'!E43</f>
        <v xml:space="preserve"> </v>
      </c>
      <c r="B45" s="30" t="str">
        <f>IF('S. Listesi'!F43=0," ",'S. Listesi'!F43)</f>
        <v xml:space="preserve"> </v>
      </c>
      <c r="C45" s="251" t="str">
        <f>IF('S. Listesi'!G43=0," ",'S. Listesi'!G43)</f>
        <v xml:space="preserve"> </v>
      </c>
      <c r="D45" s="252"/>
      <c r="E45" s="25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8" t="str">
        <f>IF(COUNTBLANK(F45:AS45)=COLUMNS(F45:AS45)," ",IF(SUM(F45:AS45)=0,0,SUM(F45:AS45)))</f>
        <v xml:space="preserve"> </v>
      </c>
      <c r="AU45" s="78" t="str">
        <f t="shared" si="1"/>
        <v xml:space="preserve"> </v>
      </c>
    </row>
    <row r="46" spans="1:47" ht="39.75" customHeight="1" x14ac:dyDescent="0.2">
      <c r="A46" s="254" t="s">
        <v>17</v>
      </c>
      <c r="B46" s="255"/>
      <c r="C46" s="255"/>
      <c r="D46" s="255"/>
      <c r="E46" s="256"/>
      <c r="F46" s="15" t="str">
        <f>F5</f>
        <v>1.SORU</v>
      </c>
      <c r="G46" s="15" t="str">
        <f t="shared" ref="G46:AS46" si="2">G5</f>
        <v>2.SORU</v>
      </c>
      <c r="H46" s="15" t="str">
        <f t="shared" si="2"/>
        <v>3.SORU</v>
      </c>
      <c r="I46" s="15" t="str">
        <f t="shared" si="2"/>
        <v>4.SORU</v>
      </c>
      <c r="J46" s="15" t="str">
        <f t="shared" si="2"/>
        <v>5.SORU</v>
      </c>
      <c r="K46" s="15" t="str">
        <f t="shared" si="2"/>
        <v>6.SORU</v>
      </c>
      <c r="L46" s="15" t="str">
        <f t="shared" si="2"/>
        <v>7.SORU</v>
      </c>
      <c r="M46" s="15" t="str">
        <f t="shared" si="2"/>
        <v>8.SORU</v>
      </c>
      <c r="N46" s="15" t="str">
        <f t="shared" si="2"/>
        <v>9.SORU</v>
      </c>
      <c r="O46" s="15" t="str">
        <f t="shared" si="2"/>
        <v>10.SORU</v>
      </c>
      <c r="P46" s="15" t="str">
        <f t="shared" si="2"/>
        <v>11.SORU</v>
      </c>
      <c r="Q46" s="15" t="str">
        <f t="shared" si="2"/>
        <v>12.SORU</v>
      </c>
      <c r="R46" s="15" t="str">
        <f t="shared" si="2"/>
        <v>13.SORU</v>
      </c>
      <c r="S46" s="15" t="str">
        <f t="shared" si="2"/>
        <v>14.SORU</v>
      </c>
      <c r="T46" s="15" t="str">
        <f t="shared" si="2"/>
        <v>15.SORU</v>
      </c>
      <c r="U46" s="15" t="str">
        <f t="shared" si="2"/>
        <v>16.SORU</v>
      </c>
      <c r="V46" s="15" t="str">
        <f t="shared" si="2"/>
        <v>17.SORU</v>
      </c>
      <c r="W46" s="15" t="str">
        <f t="shared" si="2"/>
        <v>18.SORU</v>
      </c>
      <c r="X46" s="15" t="str">
        <f t="shared" si="2"/>
        <v>19.SORU</v>
      </c>
      <c r="Y46" s="15" t="str">
        <f t="shared" si="2"/>
        <v>20.SORU</v>
      </c>
      <c r="Z46" s="15" t="str">
        <f t="shared" si="2"/>
        <v xml:space="preserve"> </v>
      </c>
      <c r="AA46" s="15" t="str">
        <f t="shared" si="2"/>
        <v xml:space="preserve"> </v>
      </c>
      <c r="AB46" s="15" t="str">
        <f t="shared" si="2"/>
        <v xml:space="preserve"> </v>
      </c>
      <c r="AC46" s="15" t="str">
        <f t="shared" si="2"/>
        <v xml:space="preserve"> </v>
      </c>
      <c r="AD46" s="15" t="str">
        <f t="shared" si="2"/>
        <v xml:space="preserve"> </v>
      </c>
      <c r="AE46" s="15" t="str">
        <f t="shared" si="2"/>
        <v xml:space="preserve"> </v>
      </c>
      <c r="AF46" s="15" t="str">
        <f t="shared" si="2"/>
        <v xml:space="preserve"> </v>
      </c>
      <c r="AG46" s="15" t="str">
        <f t="shared" si="2"/>
        <v xml:space="preserve"> </v>
      </c>
      <c r="AH46" s="15" t="str">
        <f t="shared" si="2"/>
        <v xml:space="preserve"> </v>
      </c>
      <c r="AI46" s="15" t="str">
        <f t="shared" si="2"/>
        <v xml:space="preserve"> </v>
      </c>
      <c r="AJ46" s="15" t="str">
        <f t="shared" si="2"/>
        <v xml:space="preserve"> </v>
      </c>
      <c r="AK46" s="15" t="str">
        <f t="shared" si="2"/>
        <v xml:space="preserve"> </v>
      </c>
      <c r="AL46" s="15" t="str">
        <f t="shared" si="2"/>
        <v xml:space="preserve"> </v>
      </c>
      <c r="AM46" s="15" t="str">
        <f t="shared" si="2"/>
        <v xml:space="preserve"> </v>
      </c>
      <c r="AN46" s="15" t="str">
        <f t="shared" si="2"/>
        <v xml:space="preserve"> </v>
      </c>
      <c r="AO46" s="15" t="str">
        <f t="shared" si="2"/>
        <v xml:space="preserve"> </v>
      </c>
      <c r="AP46" s="15" t="str">
        <f t="shared" si="2"/>
        <v xml:space="preserve"> </v>
      </c>
      <c r="AQ46" s="15" t="str">
        <f t="shared" si="2"/>
        <v xml:space="preserve"> </v>
      </c>
      <c r="AR46" s="15" t="str">
        <f t="shared" si="2"/>
        <v xml:space="preserve"> </v>
      </c>
      <c r="AS46" s="15" t="str">
        <f t="shared" si="2"/>
        <v xml:space="preserve"> </v>
      </c>
      <c r="AT46" s="12"/>
      <c r="AU46" s="12"/>
    </row>
    <row r="47" spans="1:47" ht="19.5" customHeight="1" x14ac:dyDescent="0.2">
      <c r="A47" s="262" t="s">
        <v>24</v>
      </c>
      <c r="B47" s="262"/>
      <c r="C47" s="262"/>
      <c r="D47" s="262"/>
      <c r="E47" s="262"/>
      <c r="F47" s="5">
        <f t="shared" ref="F47:AS47" si="3">IF(COUNTBLANK(F6:F45)=ROWS(F6:F45)," ",SUM(F6:F45))</f>
        <v>130</v>
      </c>
      <c r="G47" s="5">
        <f t="shared" si="3"/>
        <v>120</v>
      </c>
      <c r="H47" s="5">
        <f t="shared" si="3"/>
        <v>115</v>
      </c>
      <c r="I47" s="5">
        <f t="shared" si="3"/>
        <v>115</v>
      </c>
      <c r="J47" s="5">
        <f t="shared" si="3"/>
        <v>15</v>
      </c>
      <c r="K47" s="5">
        <f t="shared" si="3"/>
        <v>125</v>
      </c>
      <c r="L47" s="5">
        <f t="shared" si="3"/>
        <v>130</v>
      </c>
      <c r="M47" s="5">
        <f t="shared" si="3"/>
        <v>110</v>
      </c>
      <c r="N47" s="5">
        <f t="shared" si="3"/>
        <v>50</v>
      </c>
      <c r="O47" s="5">
        <f t="shared" si="3"/>
        <v>65</v>
      </c>
      <c r="P47" s="5">
        <f t="shared" si="3"/>
        <v>50</v>
      </c>
      <c r="Q47" s="5">
        <f t="shared" si="3"/>
        <v>5</v>
      </c>
      <c r="R47" s="5">
        <f t="shared" si="3"/>
        <v>80</v>
      </c>
      <c r="S47" s="5">
        <f t="shared" si="3"/>
        <v>15</v>
      </c>
      <c r="T47" s="5">
        <f t="shared" si="3"/>
        <v>10</v>
      </c>
      <c r="U47" s="5">
        <f t="shared" si="3"/>
        <v>5</v>
      </c>
      <c r="V47" s="5">
        <f t="shared" si="3"/>
        <v>20</v>
      </c>
      <c r="W47" s="5">
        <f t="shared" si="3"/>
        <v>105</v>
      </c>
      <c r="X47" s="5" t="str">
        <f t="shared" si="3"/>
        <v xml:space="preserve"> </v>
      </c>
      <c r="Y47" s="5">
        <f t="shared" si="3"/>
        <v>10</v>
      </c>
      <c r="Z47" s="5" t="str">
        <f t="shared" si="3"/>
        <v xml:space="preserve"> </v>
      </c>
      <c r="AA47" s="5" t="str">
        <f t="shared" si="3"/>
        <v xml:space="preserve"> </v>
      </c>
      <c r="AB47" s="5" t="str">
        <f t="shared" si="3"/>
        <v xml:space="preserve"> </v>
      </c>
      <c r="AC47" s="5" t="str">
        <f t="shared" si="3"/>
        <v xml:space="preserve"> </v>
      </c>
      <c r="AD47" s="5" t="str">
        <f t="shared" si="3"/>
        <v xml:space="preserve"> </v>
      </c>
      <c r="AE47" s="5" t="str">
        <f t="shared" si="3"/>
        <v xml:space="preserve"> </v>
      </c>
      <c r="AF47" s="5" t="str">
        <f t="shared" si="3"/>
        <v xml:space="preserve"> </v>
      </c>
      <c r="AG47" s="5" t="str">
        <f t="shared" si="3"/>
        <v xml:space="preserve"> </v>
      </c>
      <c r="AH47" s="5" t="str">
        <f t="shared" si="3"/>
        <v xml:space="preserve"> </v>
      </c>
      <c r="AI47" s="5" t="str">
        <f t="shared" si="3"/>
        <v xml:space="preserve"> </v>
      </c>
      <c r="AJ47" s="5" t="str">
        <f t="shared" si="3"/>
        <v xml:space="preserve"> </v>
      </c>
      <c r="AK47" s="5" t="str">
        <f t="shared" si="3"/>
        <v xml:space="preserve"> </v>
      </c>
      <c r="AL47" s="5" t="str">
        <f t="shared" si="3"/>
        <v xml:space="preserve"> </v>
      </c>
      <c r="AM47" s="5" t="str">
        <f t="shared" si="3"/>
        <v xml:space="preserve"> </v>
      </c>
      <c r="AN47" s="5" t="str">
        <f t="shared" si="3"/>
        <v xml:space="preserve"> </v>
      </c>
      <c r="AO47" s="5" t="str">
        <f t="shared" si="3"/>
        <v xml:space="preserve"> </v>
      </c>
      <c r="AP47" s="5" t="str">
        <f t="shared" si="3"/>
        <v xml:space="preserve"> </v>
      </c>
      <c r="AQ47" s="5" t="str">
        <f t="shared" si="3"/>
        <v xml:space="preserve"> </v>
      </c>
      <c r="AR47" s="5" t="str">
        <f t="shared" si="3"/>
        <v xml:space="preserve"> </v>
      </c>
      <c r="AS47" s="5" t="str">
        <f t="shared" si="3"/>
        <v xml:space="preserve"> </v>
      </c>
      <c r="AT47" s="8"/>
      <c r="AU47" s="6"/>
    </row>
    <row r="48" spans="1:47" ht="25.5" customHeight="1" x14ac:dyDescent="0.2">
      <c r="A48" s="257" t="s">
        <v>33</v>
      </c>
      <c r="B48" s="257"/>
      <c r="C48" s="257"/>
      <c r="D48" s="257"/>
      <c r="E48" s="257"/>
      <c r="F48" s="42">
        <f t="shared" ref="F48:AS48" si="4">IF(COUNTBLANK(F6:F45)=ROWS(F6:F45)," ",AVERAGE(F6:F45))</f>
        <v>5</v>
      </c>
      <c r="G48" s="42">
        <f t="shared" si="4"/>
        <v>5</v>
      </c>
      <c r="H48" s="42">
        <f t="shared" si="4"/>
        <v>5</v>
      </c>
      <c r="I48" s="42">
        <f t="shared" si="4"/>
        <v>5</v>
      </c>
      <c r="J48" s="42">
        <f t="shared" si="4"/>
        <v>5</v>
      </c>
      <c r="K48" s="42">
        <f t="shared" si="4"/>
        <v>5</v>
      </c>
      <c r="L48" s="42">
        <f t="shared" si="4"/>
        <v>5</v>
      </c>
      <c r="M48" s="42">
        <f t="shared" si="4"/>
        <v>5</v>
      </c>
      <c r="N48" s="42">
        <f t="shared" si="4"/>
        <v>5</v>
      </c>
      <c r="O48" s="42">
        <f t="shared" si="4"/>
        <v>5</v>
      </c>
      <c r="P48" s="42">
        <f t="shared" si="4"/>
        <v>5</v>
      </c>
      <c r="Q48" s="42">
        <f t="shared" si="4"/>
        <v>5</v>
      </c>
      <c r="R48" s="42">
        <f t="shared" si="4"/>
        <v>5</v>
      </c>
      <c r="S48" s="42">
        <f t="shared" si="4"/>
        <v>5</v>
      </c>
      <c r="T48" s="42">
        <f t="shared" si="4"/>
        <v>5</v>
      </c>
      <c r="U48" s="42">
        <f t="shared" si="4"/>
        <v>5</v>
      </c>
      <c r="V48" s="42">
        <f t="shared" si="4"/>
        <v>5</v>
      </c>
      <c r="W48" s="42">
        <f t="shared" si="4"/>
        <v>5</v>
      </c>
      <c r="X48" s="42" t="str">
        <f t="shared" si="4"/>
        <v xml:space="preserve"> </v>
      </c>
      <c r="Y48" s="42">
        <f t="shared" si="4"/>
        <v>5</v>
      </c>
      <c r="Z48" s="42" t="str">
        <f t="shared" si="4"/>
        <v xml:space="preserve"> </v>
      </c>
      <c r="AA48" s="42" t="str">
        <f t="shared" si="4"/>
        <v xml:space="preserve"> </v>
      </c>
      <c r="AB48" s="42" t="str">
        <f t="shared" si="4"/>
        <v xml:space="preserve"> </v>
      </c>
      <c r="AC48" s="42" t="str">
        <f t="shared" si="4"/>
        <v xml:space="preserve"> </v>
      </c>
      <c r="AD48" s="42" t="str">
        <f t="shared" si="4"/>
        <v xml:space="preserve"> </v>
      </c>
      <c r="AE48" s="42" t="str">
        <f t="shared" si="4"/>
        <v xml:space="preserve"> </v>
      </c>
      <c r="AF48" s="42" t="str">
        <f t="shared" si="4"/>
        <v xml:space="preserve"> </v>
      </c>
      <c r="AG48" s="42" t="str">
        <f t="shared" si="4"/>
        <v xml:space="preserve"> </v>
      </c>
      <c r="AH48" s="42" t="str">
        <f t="shared" si="4"/>
        <v xml:space="preserve"> </v>
      </c>
      <c r="AI48" s="42" t="str">
        <f t="shared" si="4"/>
        <v xml:space="preserve"> </v>
      </c>
      <c r="AJ48" s="42" t="str">
        <f t="shared" si="4"/>
        <v xml:space="preserve"> </v>
      </c>
      <c r="AK48" s="42" t="str">
        <f t="shared" si="4"/>
        <v xml:space="preserve"> </v>
      </c>
      <c r="AL48" s="42" t="str">
        <f t="shared" si="4"/>
        <v xml:space="preserve"> </v>
      </c>
      <c r="AM48" s="42" t="str">
        <f t="shared" si="4"/>
        <v xml:space="preserve"> </v>
      </c>
      <c r="AN48" s="42" t="str">
        <f t="shared" si="4"/>
        <v xml:space="preserve"> </v>
      </c>
      <c r="AO48" s="42" t="str">
        <f t="shared" si="4"/>
        <v xml:space="preserve"> </v>
      </c>
      <c r="AP48" s="42" t="str">
        <f t="shared" si="4"/>
        <v xml:space="preserve"> </v>
      </c>
      <c r="AQ48" s="42" t="str">
        <f t="shared" si="4"/>
        <v xml:space="preserve"> </v>
      </c>
      <c r="AR48" s="42" t="str">
        <f t="shared" si="4"/>
        <v xml:space="preserve"> </v>
      </c>
      <c r="AS48" s="42" t="str">
        <f t="shared" si="4"/>
        <v xml:space="preserve"> </v>
      </c>
      <c r="AT48" s="9">
        <f>IF(COUNTIF(AT6:AT45," ")=ROWS(AT6:AT45)," ",AVERAGE(AT6:AT45))</f>
        <v>49.03846153846154</v>
      </c>
      <c r="AU48" s="9"/>
    </row>
    <row r="49" spans="1:47" ht="21" customHeight="1" x14ac:dyDescent="0.2">
      <c r="A49" s="257" t="s">
        <v>26</v>
      </c>
      <c r="B49" s="257"/>
      <c r="C49" s="257"/>
      <c r="D49" s="257"/>
      <c r="E49" s="257"/>
      <c r="F49" s="43">
        <f t="shared" ref="F49:AS49" si="5">IF(COUNTBLANK(F6:F45)=ROWS(F6:F45)," ",IF(COUNTIF(F6:F45,F4)=0,"YOK",COUNTIF(F6:F45,F4)))</f>
        <v>26</v>
      </c>
      <c r="G49" s="43">
        <f t="shared" si="5"/>
        <v>24</v>
      </c>
      <c r="H49" s="43">
        <f t="shared" si="5"/>
        <v>23</v>
      </c>
      <c r="I49" s="43">
        <f t="shared" si="5"/>
        <v>23</v>
      </c>
      <c r="J49" s="43">
        <f t="shared" si="5"/>
        <v>3</v>
      </c>
      <c r="K49" s="43">
        <f t="shared" si="5"/>
        <v>25</v>
      </c>
      <c r="L49" s="43">
        <f t="shared" si="5"/>
        <v>26</v>
      </c>
      <c r="M49" s="43">
        <f t="shared" si="5"/>
        <v>22</v>
      </c>
      <c r="N49" s="43">
        <f t="shared" si="5"/>
        <v>10</v>
      </c>
      <c r="O49" s="43">
        <f t="shared" si="5"/>
        <v>13</v>
      </c>
      <c r="P49" s="43">
        <f t="shared" si="5"/>
        <v>10</v>
      </c>
      <c r="Q49" s="43">
        <f t="shared" si="5"/>
        <v>1</v>
      </c>
      <c r="R49" s="43">
        <f t="shared" si="5"/>
        <v>16</v>
      </c>
      <c r="S49" s="43">
        <f t="shared" si="5"/>
        <v>3</v>
      </c>
      <c r="T49" s="43">
        <f t="shared" si="5"/>
        <v>2</v>
      </c>
      <c r="U49" s="43">
        <f t="shared" si="5"/>
        <v>1</v>
      </c>
      <c r="V49" s="43">
        <f t="shared" si="5"/>
        <v>4</v>
      </c>
      <c r="W49" s="43">
        <f t="shared" si="5"/>
        <v>21</v>
      </c>
      <c r="X49" s="43" t="str">
        <f t="shared" si="5"/>
        <v xml:space="preserve"> </v>
      </c>
      <c r="Y49" s="43">
        <f t="shared" si="5"/>
        <v>2</v>
      </c>
      <c r="Z49" s="43" t="str">
        <f t="shared" si="5"/>
        <v xml:space="preserve"> </v>
      </c>
      <c r="AA49" s="43" t="str">
        <f t="shared" si="5"/>
        <v xml:space="preserve"> </v>
      </c>
      <c r="AB49" s="43" t="str">
        <f t="shared" si="5"/>
        <v xml:space="preserve"> </v>
      </c>
      <c r="AC49" s="43" t="str">
        <f t="shared" si="5"/>
        <v xml:space="preserve"> </v>
      </c>
      <c r="AD49" s="43" t="str">
        <f t="shared" si="5"/>
        <v xml:space="preserve"> </v>
      </c>
      <c r="AE49" s="43" t="str">
        <f t="shared" si="5"/>
        <v xml:space="preserve"> </v>
      </c>
      <c r="AF49" s="43" t="str">
        <f t="shared" si="5"/>
        <v xml:space="preserve"> </v>
      </c>
      <c r="AG49" s="43" t="str">
        <f t="shared" si="5"/>
        <v xml:space="preserve"> </v>
      </c>
      <c r="AH49" s="43" t="str">
        <f t="shared" si="5"/>
        <v xml:space="preserve"> </v>
      </c>
      <c r="AI49" s="43" t="str">
        <f t="shared" si="5"/>
        <v xml:space="preserve"> </v>
      </c>
      <c r="AJ49" s="43" t="str">
        <f t="shared" si="5"/>
        <v xml:space="preserve"> </v>
      </c>
      <c r="AK49" s="43" t="str">
        <f t="shared" si="5"/>
        <v xml:space="preserve"> </v>
      </c>
      <c r="AL49" s="43" t="str">
        <f t="shared" si="5"/>
        <v xml:space="preserve"> </v>
      </c>
      <c r="AM49" s="43" t="str">
        <f t="shared" si="5"/>
        <v xml:space="preserve"> </v>
      </c>
      <c r="AN49" s="43" t="str">
        <f t="shared" si="5"/>
        <v xml:space="preserve"> </v>
      </c>
      <c r="AO49" s="43" t="str">
        <f t="shared" si="5"/>
        <v xml:space="preserve"> </v>
      </c>
      <c r="AP49" s="43" t="str">
        <f t="shared" si="5"/>
        <v xml:space="preserve"> </v>
      </c>
      <c r="AQ49" s="43" t="str">
        <f t="shared" si="5"/>
        <v xml:space="preserve"> </v>
      </c>
      <c r="AR49" s="43" t="str">
        <f t="shared" si="5"/>
        <v xml:space="preserve"> </v>
      </c>
      <c r="AS49" s="43" t="str">
        <f t="shared" si="5"/>
        <v xml:space="preserve"> </v>
      </c>
      <c r="AT49" s="9"/>
      <c r="AU49" s="7"/>
    </row>
    <row r="50" spans="1:47" ht="29.25" customHeight="1" x14ac:dyDescent="0.2">
      <c r="A50" s="257" t="s">
        <v>28</v>
      </c>
      <c r="B50" s="257"/>
      <c r="C50" s="257"/>
      <c r="D50" s="257"/>
      <c r="E50" s="257"/>
      <c r="F50" s="44">
        <f t="shared" ref="F50:AS50" si="6">IF(COUNTBLANK(F6:F45)=ROWS(F6:F45)," ",IF(F49="YOK",0,100*F49/COUNTA(F6:F45)))</f>
        <v>100</v>
      </c>
      <c r="G50" s="44">
        <f t="shared" si="6"/>
        <v>100</v>
      </c>
      <c r="H50" s="44">
        <f t="shared" si="6"/>
        <v>100</v>
      </c>
      <c r="I50" s="44">
        <f t="shared" si="6"/>
        <v>100</v>
      </c>
      <c r="J50" s="44">
        <f t="shared" si="6"/>
        <v>100</v>
      </c>
      <c r="K50" s="44">
        <f t="shared" si="6"/>
        <v>100</v>
      </c>
      <c r="L50" s="44">
        <f t="shared" si="6"/>
        <v>100</v>
      </c>
      <c r="M50" s="44">
        <f t="shared" si="6"/>
        <v>100</v>
      </c>
      <c r="N50" s="44">
        <f t="shared" si="6"/>
        <v>100</v>
      </c>
      <c r="O50" s="44">
        <f t="shared" si="6"/>
        <v>100</v>
      </c>
      <c r="P50" s="44">
        <f t="shared" si="6"/>
        <v>100</v>
      </c>
      <c r="Q50" s="44">
        <f t="shared" si="6"/>
        <v>100</v>
      </c>
      <c r="R50" s="44">
        <f t="shared" si="6"/>
        <v>100</v>
      </c>
      <c r="S50" s="44">
        <f t="shared" si="6"/>
        <v>100</v>
      </c>
      <c r="T50" s="44">
        <f t="shared" si="6"/>
        <v>100</v>
      </c>
      <c r="U50" s="44">
        <f t="shared" si="6"/>
        <v>100</v>
      </c>
      <c r="V50" s="44">
        <f t="shared" si="6"/>
        <v>100</v>
      </c>
      <c r="W50" s="44">
        <f t="shared" si="6"/>
        <v>100</v>
      </c>
      <c r="X50" s="44" t="str">
        <f t="shared" si="6"/>
        <v xml:space="preserve"> </v>
      </c>
      <c r="Y50" s="44">
        <f t="shared" si="6"/>
        <v>100</v>
      </c>
      <c r="Z50" s="44" t="str">
        <f t="shared" si="6"/>
        <v xml:space="preserve"> </v>
      </c>
      <c r="AA50" s="44" t="str">
        <f t="shared" si="6"/>
        <v xml:space="preserve"> </v>
      </c>
      <c r="AB50" s="44" t="str">
        <f t="shared" si="6"/>
        <v xml:space="preserve"> </v>
      </c>
      <c r="AC50" s="44" t="str">
        <f t="shared" si="6"/>
        <v xml:space="preserve"> </v>
      </c>
      <c r="AD50" s="44" t="str">
        <f t="shared" si="6"/>
        <v xml:space="preserve"> </v>
      </c>
      <c r="AE50" s="44" t="str">
        <f t="shared" si="6"/>
        <v xml:space="preserve"> </v>
      </c>
      <c r="AF50" s="44" t="str">
        <f t="shared" si="6"/>
        <v xml:space="preserve"> </v>
      </c>
      <c r="AG50" s="44" t="str">
        <f t="shared" si="6"/>
        <v xml:space="preserve"> </v>
      </c>
      <c r="AH50" s="44" t="str">
        <f t="shared" si="6"/>
        <v xml:space="preserve"> </v>
      </c>
      <c r="AI50" s="44" t="str">
        <f t="shared" si="6"/>
        <v xml:space="preserve"> </v>
      </c>
      <c r="AJ50" s="44" t="str">
        <f t="shared" si="6"/>
        <v xml:space="preserve"> </v>
      </c>
      <c r="AK50" s="44" t="str">
        <f t="shared" si="6"/>
        <v xml:space="preserve"> </v>
      </c>
      <c r="AL50" s="44" t="str">
        <f t="shared" si="6"/>
        <v xml:space="preserve"> </v>
      </c>
      <c r="AM50" s="44" t="str">
        <f t="shared" si="6"/>
        <v xml:space="preserve"> </v>
      </c>
      <c r="AN50" s="44" t="str">
        <f t="shared" si="6"/>
        <v xml:space="preserve"> </v>
      </c>
      <c r="AO50" s="44" t="str">
        <f t="shared" si="6"/>
        <v xml:space="preserve"> </v>
      </c>
      <c r="AP50" s="44" t="str">
        <f t="shared" si="6"/>
        <v xml:space="preserve"> </v>
      </c>
      <c r="AQ50" s="44" t="str">
        <f t="shared" si="6"/>
        <v xml:space="preserve"> </v>
      </c>
      <c r="AR50" s="44" t="str">
        <f t="shared" si="6"/>
        <v xml:space="preserve"> </v>
      </c>
      <c r="AS50" s="44" t="str">
        <f t="shared" si="6"/>
        <v xml:space="preserve"> </v>
      </c>
      <c r="AT50" s="261"/>
      <c r="AU50" s="263"/>
    </row>
    <row r="51" spans="1:47" ht="10.5" customHeight="1" x14ac:dyDescent="0.2">
      <c r="A51" s="257"/>
      <c r="B51" s="257"/>
      <c r="C51" s="257"/>
      <c r="D51" s="257"/>
      <c r="E51" s="257"/>
      <c r="F51" s="45" t="str">
        <f>IF(F50&lt;&gt;" ","%"," ")</f>
        <v>%</v>
      </c>
      <c r="G51" s="45" t="str">
        <f t="shared" ref="G51:AS51" si="7">IF(G50&lt;&gt;" ","%"," ")</f>
        <v>%</v>
      </c>
      <c r="H51" s="45" t="str">
        <f t="shared" si="7"/>
        <v>%</v>
      </c>
      <c r="I51" s="45" t="str">
        <f t="shared" si="7"/>
        <v>%</v>
      </c>
      <c r="J51" s="45" t="str">
        <f t="shared" si="7"/>
        <v>%</v>
      </c>
      <c r="K51" s="45" t="str">
        <f t="shared" si="7"/>
        <v>%</v>
      </c>
      <c r="L51" s="45" t="str">
        <f t="shared" si="7"/>
        <v>%</v>
      </c>
      <c r="M51" s="45" t="str">
        <f t="shared" si="7"/>
        <v>%</v>
      </c>
      <c r="N51" s="45" t="str">
        <f t="shared" si="7"/>
        <v>%</v>
      </c>
      <c r="O51" s="45" t="str">
        <f t="shared" si="7"/>
        <v>%</v>
      </c>
      <c r="P51" s="45" t="str">
        <f t="shared" si="7"/>
        <v>%</v>
      </c>
      <c r="Q51" s="45" t="str">
        <f t="shared" si="7"/>
        <v>%</v>
      </c>
      <c r="R51" s="45" t="str">
        <f t="shared" si="7"/>
        <v>%</v>
      </c>
      <c r="S51" s="45" t="str">
        <f t="shared" si="7"/>
        <v>%</v>
      </c>
      <c r="T51" s="45" t="str">
        <f t="shared" si="7"/>
        <v>%</v>
      </c>
      <c r="U51" s="45" t="str">
        <f t="shared" si="7"/>
        <v>%</v>
      </c>
      <c r="V51" s="45" t="str">
        <f t="shared" si="7"/>
        <v>%</v>
      </c>
      <c r="W51" s="45" t="str">
        <f t="shared" si="7"/>
        <v>%</v>
      </c>
      <c r="X51" s="45" t="str">
        <f t="shared" si="7"/>
        <v xml:space="preserve"> </v>
      </c>
      <c r="Y51" s="45" t="str">
        <f t="shared" si="7"/>
        <v>%</v>
      </c>
      <c r="Z51" s="45" t="str">
        <f t="shared" si="7"/>
        <v xml:space="preserve"> </v>
      </c>
      <c r="AA51" s="45" t="str">
        <f t="shared" si="7"/>
        <v xml:space="preserve"> </v>
      </c>
      <c r="AB51" s="45" t="str">
        <f t="shared" si="7"/>
        <v xml:space="preserve"> </v>
      </c>
      <c r="AC51" s="45" t="str">
        <f t="shared" si="7"/>
        <v xml:space="preserve"> </v>
      </c>
      <c r="AD51" s="45" t="str">
        <f t="shared" si="7"/>
        <v xml:space="preserve"> </v>
      </c>
      <c r="AE51" s="45" t="str">
        <f t="shared" si="7"/>
        <v xml:space="preserve"> </v>
      </c>
      <c r="AF51" s="45" t="str">
        <f t="shared" si="7"/>
        <v xml:space="preserve"> </v>
      </c>
      <c r="AG51" s="45" t="str">
        <f t="shared" si="7"/>
        <v xml:space="preserve"> </v>
      </c>
      <c r="AH51" s="45" t="str">
        <f t="shared" si="7"/>
        <v xml:space="preserve"> </v>
      </c>
      <c r="AI51" s="45" t="str">
        <f t="shared" si="7"/>
        <v xml:space="preserve"> </v>
      </c>
      <c r="AJ51" s="45" t="str">
        <f t="shared" si="7"/>
        <v xml:space="preserve"> </v>
      </c>
      <c r="AK51" s="45" t="str">
        <f t="shared" si="7"/>
        <v xml:space="preserve"> </v>
      </c>
      <c r="AL51" s="45" t="str">
        <f t="shared" si="7"/>
        <v xml:space="preserve"> </v>
      </c>
      <c r="AM51" s="45" t="str">
        <f t="shared" si="7"/>
        <v xml:space="preserve"> </v>
      </c>
      <c r="AN51" s="45" t="str">
        <f t="shared" si="7"/>
        <v xml:space="preserve"> </v>
      </c>
      <c r="AO51" s="45" t="str">
        <f t="shared" si="7"/>
        <v xml:space="preserve"> </v>
      </c>
      <c r="AP51" s="45" t="str">
        <f t="shared" si="7"/>
        <v xml:space="preserve"> </v>
      </c>
      <c r="AQ51" s="45" t="str">
        <f t="shared" si="7"/>
        <v xml:space="preserve"> </v>
      </c>
      <c r="AR51" s="45" t="str">
        <f t="shared" si="7"/>
        <v xml:space="preserve"> </v>
      </c>
      <c r="AS51" s="45" t="str">
        <f t="shared" si="7"/>
        <v xml:space="preserve"> </v>
      </c>
      <c r="AT51" s="261"/>
      <c r="AU51" s="263"/>
    </row>
    <row r="52" spans="1:47" ht="24.75" customHeight="1" x14ac:dyDescent="0.2">
      <c r="A52" s="257" t="s">
        <v>27</v>
      </c>
      <c r="B52" s="257"/>
      <c r="C52" s="257"/>
      <c r="D52" s="257"/>
      <c r="E52" s="257"/>
      <c r="F52" s="43" t="str">
        <f t="shared" ref="F52:AS52" si="8">IF(COUNTBLANK(F6:F45)=ROWS(F6:F45)," ",IF(COUNTIF(F6:F45,0)=0,"YOK",COUNTIF(F6:F45,0)))</f>
        <v>YOK</v>
      </c>
      <c r="G52" s="43" t="str">
        <f t="shared" si="8"/>
        <v>YOK</v>
      </c>
      <c r="H52" s="43" t="str">
        <f t="shared" si="8"/>
        <v>YOK</v>
      </c>
      <c r="I52" s="43" t="str">
        <f t="shared" si="8"/>
        <v>YOK</v>
      </c>
      <c r="J52" s="43" t="str">
        <f t="shared" si="8"/>
        <v>YOK</v>
      </c>
      <c r="K52" s="43" t="str">
        <f t="shared" si="8"/>
        <v>YOK</v>
      </c>
      <c r="L52" s="43" t="str">
        <f t="shared" si="8"/>
        <v>YOK</v>
      </c>
      <c r="M52" s="43" t="str">
        <f t="shared" si="8"/>
        <v>YOK</v>
      </c>
      <c r="N52" s="43" t="str">
        <f t="shared" si="8"/>
        <v>YOK</v>
      </c>
      <c r="O52" s="43" t="str">
        <f t="shared" si="8"/>
        <v>YOK</v>
      </c>
      <c r="P52" s="43" t="str">
        <f t="shared" si="8"/>
        <v>YOK</v>
      </c>
      <c r="Q52" s="43" t="str">
        <f t="shared" si="8"/>
        <v>YOK</v>
      </c>
      <c r="R52" s="43" t="str">
        <f t="shared" si="8"/>
        <v>YOK</v>
      </c>
      <c r="S52" s="43" t="str">
        <f t="shared" si="8"/>
        <v>YOK</v>
      </c>
      <c r="T52" s="43" t="str">
        <f t="shared" si="8"/>
        <v>YOK</v>
      </c>
      <c r="U52" s="43" t="str">
        <f t="shared" si="8"/>
        <v>YOK</v>
      </c>
      <c r="V52" s="43" t="str">
        <f t="shared" si="8"/>
        <v>YOK</v>
      </c>
      <c r="W52" s="43" t="str">
        <f t="shared" si="8"/>
        <v>YOK</v>
      </c>
      <c r="X52" s="43" t="str">
        <f t="shared" si="8"/>
        <v xml:space="preserve"> </v>
      </c>
      <c r="Y52" s="43" t="str">
        <f t="shared" si="8"/>
        <v>YOK</v>
      </c>
      <c r="Z52" s="43" t="str">
        <f t="shared" si="8"/>
        <v xml:space="preserve"> </v>
      </c>
      <c r="AA52" s="43" t="str">
        <f t="shared" si="8"/>
        <v xml:space="preserve"> </v>
      </c>
      <c r="AB52" s="43" t="str">
        <f t="shared" si="8"/>
        <v xml:space="preserve"> </v>
      </c>
      <c r="AC52" s="43" t="str">
        <f t="shared" si="8"/>
        <v xml:space="preserve"> </v>
      </c>
      <c r="AD52" s="43" t="str">
        <f t="shared" si="8"/>
        <v xml:space="preserve"> </v>
      </c>
      <c r="AE52" s="43" t="str">
        <f t="shared" si="8"/>
        <v xml:space="preserve"> </v>
      </c>
      <c r="AF52" s="43" t="str">
        <f t="shared" si="8"/>
        <v xml:space="preserve"> </v>
      </c>
      <c r="AG52" s="43" t="str">
        <f t="shared" si="8"/>
        <v xml:space="preserve"> </v>
      </c>
      <c r="AH52" s="43" t="str">
        <f t="shared" si="8"/>
        <v xml:space="preserve"> </v>
      </c>
      <c r="AI52" s="43" t="str">
        <f t="shared" si="8"/>
        <v xml:space="preserve"> </v>
      </c>
      <c r="AJ52" s="43" t="str">
        <f t="shared" si="8"/>
        <v xml:space="preserve"> </v>
      </c>
      <c r="AK52" s="43" t="str">
        <f t="shared" si="8"/>
        <v xml:space="preserve"> </v>
      </c>
      <c r="AL52" s="43" t="str">
        <f t="shared" si="8"/>
        <v xml:space="preserve"> </v>
      </c>
      <c r="AM52" s="43" t="str">
        <f t="shared" si="8"/>
        <v xml:space="preserve"> </v>
      </c>
      <c r="AN52" s="43" t="str">
        <f t="shared" si="8"/>
        <v xml:space="preserve"> </v>
      </c>
      <c r="AO52" s="43" t="str">
        <f t="shared" si="8"/>
        <v xml:space="preserve"> </v>
      </c>
      <c r="AP52" s="43" t="str">
        <f t="shared" si="8"/>
        <v xml:space="preserve"> </v>
      </c>
      <c r="AQ52" s="43" t="str">
        <f t="shared" si="8"/>
        <v xml:space="preserve"> </v>
      </c>
      <c r="AR52" s="43" t="str">
        <f t="shared" si="8"/>
        <v xml:space="preserve"> </v>
      </c>
      <c r="AS52" s="43" t="str">
        <f t="shared" si="8"/>
        <v xml:space="preserve"> </v>
      </c>
      <c r="AT52" s="9"/>
      <c r="AU52" s="7"/>
    </row>
    <row r="53" spans="1:47" ht="30.75" customHeight="1" x14ac:dyDescent="0.2">
      <c r="A53" s="257" t="s">
        <v>29</v>
      </c>
      <c r="B53" s="257"/>
      <c r="C53" s="257"/>
      <c r="D53" s="257"/>
      <c r="E53" s="257"/>
      <c r="F53" s="44">
        <f t="shared" ref="F53:AS53" si="9">IF(COUNTBLANK(F6:F45)=ROWS(F6:F45)," ",IF(F52="YOK",0,100*F52/COUNTA(F6:F45)))</f>
        <v>0</v>
      </c>
      <c r="G53" s="44">
        <f t="shared" si="9"/>
        <v>0</v>
      </c>
      <c r="H53" s="44">
        <f t="shared" si="9"/>
        <v>0</v>
      </c>
      <c r="I53" s="44">
        <f t="shared" si="9"/>
        <v>0</v>
      </c>
      <c r="J53" s="44">
        <f t="shared" si="9"/>
        <v>0</v>
      </c>
      <c r="K53" s="44">
        <f t="shared" si="9"/>
        <v>0</v>
      </c>
      <c r="L53" s="44">
        <f t="shared" si="9"/>
        <v>0</v>
      </c>
      <c r="M53" s="44">
        <f t="shared" si="9"/>
        <v>0</v>
      </c>
      <c r="N53" s="44">
        <f t="shared" si="9"/>
        <v>0</v>
      </c>
      <c r="O53" s="44">
        <f t="shared" si="9"/>
        <v>0</v>
      </c>
      <c r="P53" s="44">
        <f t="shared" si="9"/>
        <v>0</v>
      </c>
      <c r="Q53" s="44">
        <f t="shared" si="9"/>
        <v>0</v>
      </c>
      <c r="R53" s="44">
        <f t="shared" si="9"/>
        <v>0</v>
      </c>
      <c r="S53" s="44">
        <f t="shared" si="9"/>
        <v>0</v>
      </c>
      <c r="T53" s="44">
        <f t="shared" si="9"/>
        <v>0</v>
      </c>
      <c r="U53" s="44">
        <f t="shared" si="9"/>
        <v>0</v>
      </c>
      <c r="V53" s="44">
        <f t="shared" si="9"/>
        <v>0</v>
      </c>
      <c r="W53" s="44">
        <f t="shared" si="9"/>
        <v>0</v>
      </c>
      <c r="X53" s="44" t="str">
        <f t="shared" si="9"/>
        <v xml:space="preserve"> </v>
      </c>
      <c r="Y53" s="44">
        <f t="shared" si="9"/>
        <v>0</v>
      </c>
      <c r="Z53" s="44" t="str">
        <f t="shared" si="9"/>
        <v xml:space="preserve"> </v>
      </c>
      <c r="AA53" s="44" t="str">
        <f t="shared" si="9"/>
        <v xml:space="preserve"> </v>
      </c>
      <c r="AB53" s="44" t="str">
        <f t="shared" si="9"/>
        <v xml:space="preserve"> </v>
      </c>
      <c r="AC53" s="44" t="str">
        <f t="shared" si="9"/>
        <v xml:space="preserve"> </v>
      </c>
      <c r="AD53" s="44" t="str">
        <f t="shared" si="9"/>
        <v xml:space="preserve"> </v>
      </c>
      <c r="AE53" s="44" t="str">
        <f t="shared" si="9"/>
        <v xml:space="preserve"> </v>
      </c>
      <c r="AF53" s="44" t="str">
        <f t="shared" si="9"/>
        <v xml:space="preserve"> </v>
      </c>
      <c r="AG53" s="44" t="str">
        <f t="shared" si="9"/>
        <v xml:space="preserve"> </v>
      </c>
      <c r="AH53" s="44" t="str">
        <f t="shared" si="9"/>
        <v xml:space="preserve"> </v>
      </c>
      <c r="AI53" s="44" t="str">
        <f t="shared" si="9"/>
        <v xml:space="preserve"> </v>
      </c>
      <c r="AJ53" s="44" t="str">
        <f t="shared" si="9"/>
        <v xml:space="preserve"> </v>
      </c>
      <c r="AK53" s="44" t="str">
        <f t="shared" si="9"/>
        <v xml:space="preserve"> </v>
      </c>
      <c r="AL53" s="44" t="str">
        <f t="shared" si="9"/>
        <v xml:space="preserve"> </v>
      </c>
      <c r="AM53" s="44" t="str">
        <f t="shared" si="9"/>
        <v xml:space="preserve"> </v>
      </c>
      <c r="AN53" s="44" t="str">
        <f t="shared" si="9"/>
        <v xml:space="preserve"> </v>
      </c>
      <c r="AO53" s="44" t="str">
        <f t="shared" si="9"/>
        <v xml:space="preserve"> </v>
      </c>
      <c r="AP53" s="44" t="str">
        <f t="shared" si="9"/>
        <v xml:space="preserve"> </v>
      </c>
      <c r="AQ53" s="44" t="str">
        <f t="shared" si="9"/>
        <v xml:space="preserve"> </v>
      </c>
      <c r="AR53" s="44" t="str">
        <f t="shared" si="9"/>
        <v xml:space="preserve"> </v>
      </c>
      <c r="AS53" s="44" t="str">
        <f t="shared" si="9"/>
        <v xml:space="preserve"> </v>
      </c>
      <c r="AT53" s="261"/>
      <c r="AU53" s="263"/>
    </row>
    <row r="54" spans="1:47" ht="10.5" customHeight="1" x14ac:dyDescent="0.2">
      <c r="A54" s="257"/>
      <c r="B54" s="257"/>
      <c r="C54" s="257"/>
      <c r="D54" s="257"/>
      <c r="E54" s="257"/>
      <c r="F54" s="46" t="str">
        <f>IF(F53&lt;&gt;" ","%"," ")</f>
        <v>%</v>
      </c>
      <c r="G54" s="46" t="str">
        <f t="shared" ref="G54:AS54" si="10">IF(G53&lt;&gt;" ","%"," ")</f>
        <v>%</v>
      </c>
      <c r="H54" s="46" t="str">
        <f t="shared" si="10"/>
        <v>%</v>
      </c>
      <c r="I54" s="46" t="str">
        <f t="shared" si="10"/>
        <v>%</v>
      </c>
      <c r="J54" s="46" t="str">
        <f t="shared" si="10"/>
        <v>%</v>
      </c>
      <c r="K54" s="46" t="str">
        <f t="shared" si="10"/>
        <v>%</v>
      </c>
      <c r="L54" s="46" t="str">
        <f t="shared" si="10"/>
        <v>%</v>
      </c>
      <c r="M54" s="46" t="str">
        <f t="shared" si="10"/>
        <v>%</v>
      </c>
      <c r="N54" s="46" t="str">
        <f t="shared" si="10"/>
        <v>%</v>
      </c>
      <c r="O54" s="46" t="str">
        <f t="shared" si="10"/>
        <v>%</v>
      </c>
      <c r="P54" s="46" t="str">
        <f t="shared" si="10"/>
        <v>%</v>
      </c>
      <c r="Q54" s="46" t="str">
        <f t="shared" si="10"/>
        <v>%</v>
      </c>
      <c r="R54" s="46" t="str">
        <f t="shared" si="10"/>
        <v>%</v>
      </c>
      <c r="S54" s="46" t="str">
        <f t="shared" si="10"/>
        <v>%</v>
      </c>
      <c r="T54" s="46" t="str">
        <f t="shared" si="10"/>
        <v>%</v>
      </c>
      <c r="U54" s="46" t="str">
        <f t="shared" si="10"/>
        <v>%</v>
      </c>
      <c r="V54" s="46" t="str">
        <f t="shared" si="10"/>
        <v>%</v>
      </c>
      <c r="W54" s="46" t="str">
        <f t="shared" si="10"/>
        <v>%</v>
      </c>
      <c r="X54" s="46" t="str">
        <f t="shared" si="10"/>
        <v xml:space="preserve"> </v>
      </c>
      <c r="Y54" s="46" t="str">
        <f t="shared" si="10"/>
        <v>%</v>
      </c>
      <c r="Z54" s="46" t="str">
        <f t="shared" si="10"/>
        <v xml:space="preserve"> </v>
      </c>
      <c r="AA54" s="46" t="str">
        <f t="shared" si="10"/>
        <v xml:space="preserve"> </v>
      </c>
      <c r="AB54" s="46" t="str">
        <f t="shared" si="10"/>
        <v xml:space="preserve"> </v>
      </c>
      <c r="AC54" s="46" t="str">
        <f t="shared" si="10"/>
        <v xml:space="preserve"> </v>
      </c>
      <c r="AD54" s="46" t="str">
        <f t="shared" si="10"/>
        <v xml:space="preserve"> </v>
      </c>
      <c r="AE54" s="46" t="str">
        <f t="shared" si="10"/>
        <v xml:space="preserve"> </v>
      </c>
      <c r="AF54" s="46" t="str">
        <f t="shared" si="10"/>
        <v xml:space="preserve"> </v>
      </c>
      <c r="AG54" s="46" t="str">
        <f t="shared" si="10"/>
        <v xml:space="preserve"> </v>
      </c>
      <c r="AH54" s="46" t="str">
        <f t="shared" si="10"/>
        <v xml:space="preserve"> </v>
      </c>
      <c r="AI54" s="46" t="str">
        <f t="shared" si="10"/>
        <v xml:space="preserve"> </v>
      </c>
      <c r="AJ54" s="46" t="str">
        <f t="shared" si="10"/>
        <v xml:space="preserve"> </v>
      </c>
      <c r="AK54" s="46" t="str">
        <f t="shared" si="10"/>
        <v xml:space="preserve"> </v>
      </c>
      <c r="AL54" s="46" t="str">
        <f t="shared" si="10"/>
        <v xml:space="preserve"> </v>
      </c>
      <c r="AM54" s="46" t="str">
        <f t="shared" si="10"/>
        <v xml:space="preserve"> </v>
      </c>
      <c r="AN54" s="46" t="str">
        <f t="shared" si="10"/>
        <v xml:space="preserve"> </v>
      </c>
      <c r="AO54" s="46" t="str">
        <f t="shared" si="10"/>
        <v xml:space="preserve"> </v>
      </c>
      <c r="AP54" s="46" t="str">
        <f t="shared" si="10"/>
        <v xml:space="preserve"> </v>
      </c>
      <c r="AQ54" s="46" t="str">
        <f t="shared" si="10"/>
        <v xml:space="preserve"> </v>
      </c>
      <c r="AR54" s="46" t="str">
        <f t="shared" si="10"/>
        <v xml:space="preserve"> </v>
      </c>
      <c r="AS54" s="46" t="str">
        <f t="shared" si="10"/>
        <v xml:space="preserve"> </v>
      </c>
      <c r="AT54" s="261"/>
      <c r="AU54" s="263"/>
    </row>
    <row r="55" spans="1:47" ht="30" customHeight="1" x14ac:dyDescent="0.2">
      <c r="A55" s="313" t="s">
        <v>83</v>
      </c>
      <c r="B55" s="314"/>
      <c r="C55" s="314"/>
      <c r="D55" s="314"/>
      <c r="E55" s="315"/>
      <c r="F55" s="47">
        <f>IF(F4=" "," ",IF(COUNTBLANK(F6:F45)=ROWS(F6:F45)," ",F48*100/F4))</f>
        <v>100</v>
      </c>
      <c r="G55" s="47">
        <f t="shared" ref="G55:AS55" si="11">IF(G4=" "," ",IF(COUNTBLANK(G6:G45)=ROWS(G6:G45)," ",G48*100/G4))</f>
        <v>100</v>
      </c>
      <c r="H55" s="47">
        <f t="shared" si="11"/>
        <v>100</v>
      </c>
      <c r="I55" s="47">
        <f t="shared" si="11"/>
        <v>100</v>
      </c>
      <c r="J55" s="47">
        <f t="shared" si="11"/>
        <v>100</v>
      </c>
      <c r="K55" s="47">
        <f t="shared" si="11"/>
        <v>100</v>
      </c>
      <c r="L55" s="47">
        <f t="shared" si="11"/>
        <v>100</v>
      </c>
      <c r="M55" s="47">
        <f t="shared" si="11"/>
        <v>100</v>
      </c>
      <c r="N55" s="47">
        <f t="shared" si="11"/>
        <v>100</v>
      </c>
      <c r="O55" s="47">
        <f t="shared" si="11"/>
        <v>100</v>
      </c>
      <c r="P55" s="47">
        <f t="shared" si="11"/>
        <v>100</v>
      </c>
      <c r="Q55" s="47">
        <f t="shared" si="11"/>
        <v>100</v>
      </c>
      <c r="R55" s="47">
        <f t="shared" si="11"/>
        <v>100</v>
      </c>
      <c r="S55" s="47">
        <f t="shared" si="11"/>
        <v>100</v>
      </c>
      <c r="T55" s="47">
        <f t="shared" si="11"/>
        <v>100</v>
      </c>
      <c r="U55" s="47">
        <f t="shared" si="11"/>
        <v>100</v>
      </c>
      <c r="V55" s="47">
        <f t="shared" si="11"/>
        <v>100</v>
      </c>
      <c r="W55" s="47">
        <f t="shared" si="11"/>
        <v>100</v>
      </c>
      <c r="X55" s="47" t="str">
        <f t="shared" si="11"/>
        <v xml:space="preserve"> </v>
      </c>
      <c r="Y55" s="47">
        <f t="shared" si="11"/>
        <v>100</v>
      </c>
      <c r="Z55" s="47" t="str">
        <f t="shared" si="11"/>
        <v xml:space="preserve"> </v>
      </c>
      <c r="AA55" s="47" t="str">
        <f t="shared" si="11"/>
        <v xml:space="preserve"> </v>
      </c>
      <c r="AB55" s="47" t="str">
        <f t="shared" si="11"/>
        <v xml:space="preserve"> </v>
      </c>
      <c r="AC55" s="47" t="str">
        <f t="shared" si="11"/>
        <v xml:space="preserve"> </v>
      </c>
      <c r="AD55" s="47" t="str">
        <f t="shared" si="11"/>
        <v xml:space="preserve"> </v>
      </c>
      <c r="AE55" s="47" t="str">
        <f t="shared" si="11"/>
        <v xml:space="preserve"> </v>
      </c>
      <c r="AF55" s="47" t="str">
        <f t="shared" si="11"/>
        <v xml:space="preserve"> </v>
      </c>
      <c r="AG55" s="47" t="str">
        <f t="shared" si="11"/>
        <v xml:space="preserve"> </v>
      </c>
      <c r="AH55" s="47" t="str">
        <f t="shared" si="11"/>
        <v xml:space="preserve"> </v>
      </c>
      <c r="AI55" s="47" t="str">
        <f t="shared" si="11"/>
        <v xml:space="preserve"> </v>
      </c>
      <c r="AJ55" s="47" t="str">
        <f t="shared" si="11"/>
        <v xml:space="preserve"> </v>
      </c>
      <c r="AK55" s="47" t="str">
        <f t="shared" si="11"/>
        <v xml:space="preserve"> </v>
      </c>
      <c r="AL55" s="47" t="str">
        <f t="shared" si="11"/>
        <v xml:space="preserve"> </v>
      </c>
      <c r="AM55" s="47" t="str">
        <f t="shared" si="11"/>
        <v xml:space="preserve"> </v>
      </c>
      <c r="AN55" s="47" t="str">
        <f t="shared" si="11"/>
        <v xml:space="preserve"> </v>
      </c>
      <c r="AO55" s="47" t="str">
        <f t="shared" si="11"/>
        <v xml:space="preserve"> </v>
      </c>
      <c r="AP55" s="47" t="str">
        <f t="shared" si="11"/>
        <v xml:space="preserve"> </v>
      </c>
      <c r="AQ55" s="47" t="str">
        <f t="shared" si="11"/>
        <v xml:space="preserve"> </v>
      </c>
      <c r="AR55" s="47" t="str">
        <f t="shared" si="11"/>
        <v xml:space="preserve"> </v>
      </c>
      <c r="AS55" s="47" t="str">
        <f t="shared" si="11"/>
        <v xml:space="preserve"> </v>
      </c>
      <c r="AT55" s="259"/>
      <c r="AU55" s="259"/>
    </row>
    <row r="56" spans="1:47" ht="9.75" customHeight="1" x14ac:dyDescent="0.2">
      <c r="A56" s="316"/>
      <c r="B56" s="317"/>
      <c r="C56" s="317"/>
      <c r="D56" s="317"/>
      <c r="E56" s="318"/>
      <c r="F56" s="48" t="str">
        <f>IF(F55&lt;&gt;" ","%"," ")</f>
        <v>%</v>
      </c>
      <c r="G56" s="48" t="str">
        <f t="shared" ref="G56:AS56" si="12">IF(G55&lt;&gt;" ","%"," ")</f>
        <v>%</v>
      </c>
      <c r="H56" s="48" t="str">
        <f t="shared" si="12"/>
        <v>%</v>
      </c>
      <c r="I56" s="48" t="str">
        <f t="shared" si="12"/>
        <v>%</v>
      </c>
      <c r="J56" s="48" t="str">
        <f t="shared" si="12"/>
        <v>%</v>
      </c>
      <c r="K56" s="48" t="str">
        <f t="shared" si="12"/>
        <v>%</v>
      </c>
      <c r="L56" s="48" t="str">
        <f t="shared" si="12"/>
        <v>%</v>
      </c>
      <c r="M56" s="48" t="str">
        <f t="shared" si="12"/>
        <v>%</v>
      </c>
      <c r="N56" s="48" t="str">
        <f t="shared" si="12"/>
        <v>%</v>
      </c>
      <c r="O56" s="48" t="str">
        <f t="shared" si="12"/>
        <v>%</v>
      </c>
      <c r="P56" s="48" t="str">
        <f t="shared" si="12"/>
        <v>%</v>
      </c>
      <c r="Q56" s="48" t="str">
        <f t="shared" si="12"/>
        <v>%</v>
      </c>
      <c r="R56" s="48" t="str">
        <f t="shared" si="12"/>
        <v>%</v>
      </c>
      <c r="S56" s="48" t="str">
        <f t="shared" si="12"/>
        <v>%</v>
      </c>
      <c r="T56" s="48" t="str">
        <f t="shared" si="12"/>
        <v>%</v>
      </c>
      <c r="U56" s="48" t="str">
        <f t="shared" si="12"/>
        <v>%</v>
      </c>
      <c r="V56" s="48" t="str">
        <f t="shared" si="12"/>
        <v>%</v>
      </c>
      <c r="W56" s="48" t="str">
        <f t="shared" si="12"/>
        <v>%</v>
      </c>
      <c r="X56" s="48" t="str">
        <f t="shared" si="12"/>
        <v xml:space="preserve"> </v>
      </c>
      <c r="Y56" s="48" t="str">
        <f t="shared" si="12"/>
        <v>%</v>
      </c>
      <c r="Z56" s="48" t="str">
        <f t="shared" si="12"/>
        <v xml:space="preserve"> </v>
      </c>
      <c r="AA56" s="48" t="str">
        <f t="shared" si="12"/>
        <v xml:space="preserve"> </v>
      </c>
      <c r="AB56" s="48" t="str">
        <f t="shared" si="12"/>
        <v xml:space="preserve"> </v>
      </c>
      <c r="AC56" s="48" t="str">
        <f t="shared" si="12"/>
        <v xml:space="preserve"> </v>
      </c>
      <c r="AD56" s="48" t="str">
        <f t="shared" si="12"/>
        <v xml:space="preserve"> </v>
      </c>
      <c r="AE56" s="48" t="str">
        <f t="shared" si="12"/>
        <v xml:space="preserve"> </v>
      </c>
      <c r="AF56" s="48" t="str">
        <f t="shared" si="12"/>
        <v xml:space="preserve"> </v>
      </c>
      <c r="AG56" s="48" t="str">
        <f t="shared" si="12"/>
        <v xml:space="preserve"> </v>
      </c>
      <c r="AH56" s="48" t="str">
        <f t="shared" si="12"/>
        <v xml:space="preserve"> </v>
      </c>
      <c r="AI56" s="48" t="str">
        <f t="shared" si="12"/>
        <v xml:space="preserve"> </v>
      </c>
      <c r="AJ56" s="48" t="str">
        <f t="shared" si="12"/>
        <v xml:space="preserve"> </v>
      </c>
      <c r="AK56" s="48" t="str">
        <f t="shared" si="12"/>
        <v xml:space="preserve"> </v>
      </c>
      <c r="AL56" s="48" t="str">
        <f t="shared" si="12"/>
        <v xml:space="preserve"> </v>
      </c>
      <c r="AM56" s="48" t="str">
        <f t="shared" si="12"/>
        <v xml:space="preserve"> </v>
      </c>
      <c r="AN56" s="48" t="str">
        <f t="shared" si="12"/>
        <v xml:space="preserve"> </v>
      </c>
      <c r="AO56" s="48" t="str">
        <f t="shared" si="12"/>
        <v xml:space="preserve"> </v>
      </c>
      <c r="AP56" s="48" t="str">
        <f t="shared" si="12"/>
        <v xml:space="preserve"> </v>
      </c>
      <c r="AQ56" s="48" t="str">
        <f t="shared" si="12"/>
        <v xml:space="preserve"> </v>
      </c>
      <c r="AR56" s="48" t="str">
        <f t="shared" si="12"/>
        <v xml:space="preserve"> </v>
      </c>
      <c r="AS56" s="48" t="str">
        <f t="shared" si="12"/>
        <v xml:space="preserve"> </v>
      </c>
      <c r="AT56" s="260"/>
      <c r="AU56" s="260"/>
    </row>
    <row r="57" spans="1:47" ht="9.75" customHeight="1" x14ac:dyDescent="0.2">
      <c r="A57" s="49"/>
      <c r="B57" s="49"/>
      <c r="C57" s="49"/>
      <c r="D57" s="49"/>
      <c r="E57" s="49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1"/>
      <c r="AU57" s="51"/>
    </row>
    <row r="58" spans="1:47" ht="9.75" customHeight="1" x14ac:dyDescent="0.2">
      <c r="A58" s="49"/>
      <c r="B58" s="49"/>
      <c r="C58" s="49"/>
      <c r="D58" s="49"/>
      <c r="E58" s="49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1"/>
      <c r="AU58" s="51"/>
    </row>
    <row r="59" spans="1:47" ht="9.75" customHeight="1" x14ac:dyDescent="0.2">
      <c r="A59" s="49"/>
      <c r="B59" s="49"/>
      <c r="C59" s="49"/>
      <c r="D59" s="49"/>
      <c r="E59" s="49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1"/>
      <c r="AU59" s="51"/>
    </row>
    <row r="60" spans="1:47" ht="9.75" customHeight="1" x14ac:dyDescent="0.2">
      <c r="A60" s="49"/>
      <c r="B60" s="49"/>
      <c r="C60" s="49"/>
      <c r="D60" s="49"/>
      <c r="E60" s="49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1"/>
      <c r="AU60" s="51"/>
    </row>
    <row r="61" spans="1:47" ht="9.75" customHeight="1" x14ac:dyDescent="0.2">
      <c r="A61" s="49"/>
      <c r="B61" s="49"/>
      <c r="C61" s="49"/>
      <c r="D61" s="49"/>
      <c r="E61" s="49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1"/>
      <c r="AU61" s="51"/>
    </row>
    <row r="62" spans="1:47" ht="9.75" customHeight="1" x14ac:dyDescent="0.2">
      <c r="A62" s="49"/>
      <c r="B62" s="49"/>
      <c r="C62" s="49"/>
      <c r="D62" s="49"/>
      <c r="E62" s="49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1"/>
      <c r="AU62" s="51"/>
    </row>
    <row r="63" spans="1:47" ht="9.75" customHeight="1" x14ac:dyDescent="0.2">
      <c r="A63" s="49"/>
      <c r="B63" s="49"/>
      <c r="C63" s="49"/>
      <c r="D63" s="49"/>
      <c r="E63" s="49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1"/>
      <c r="AU63" s="51"/>
    </row>
    <row r="64" spans="1:47" ht="9.75" customHeight="1" x14ac:dyDescent="0.2">
      <c r="A64" s="49"/>
      <c r="B64" s="49"/>
      <c r="C64" s="49"/>
      <c r="D64" s="49"/>
      <c r="E64" s="49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1"/>
      <c r="AU64" s="51"/>
    </row>
    <row r="65" spans="1:47" ht="9.75" customHeight="1" x14ac:dyDescent="0.2">
      <c r="A65" s="49"/>
      <c r="B65" s="49"/>
      <c r="C65" s="49"/>
      <c r="D65" s="49"/>
      <c r="E65" s="49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1"/>
      <c r="AU65" s="51"/>
    </row>
    <row r="66" spans="1:47" ht="9.75" customHeight="1" x14ac:dyDescent="0.2">
      <c r="A66" s="49"/>
      <c r="B66" s="49"/>
      <c r="C66" s="49"/>
      <c r="D66" s="49"/>
      <c r="E66" s="49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1"/>
      <c r="AU66" s="51"/>
    </row>
    <row r="67" spans="1:47" ht="9.75" customHeight="1" x14ac:dyDescent="0.2">
      <c r="A67" s="49"/>
      <c r="B67" s="49"/>
      <c r="C67" s="49"/>
      <c r="D67" s="49"/>
      <c r="E67" s="49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1"/>
      <c r="AU67" s="51"/>
    </row>
    <row r="68" spans="1:47" ht="9.75" customHeight="1" x14ac:dyDescent="0.2">
      <c r="A68" s="49"/>
      <c r="B68" s="49"/>
      <c r="C68" s="49"/>
      <c r="D68" s="49"/>
      <c r="E68" s="49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1"/>
      <c r="AU68" s="51"/>
    </row>
    <row r="69" spans="1:47" ht="9.75" customHeight="1" x14ac:dyDescent="0.2">
      <c r="A69" s="49"/>
      <c r="B69" s="49"/>
      <c r="C69" s="49"/>
      <c r="D69" s="49"/>
      <c r="E69" s="49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1"/>
      <c r="AU69" s="51"/>
    </row>
    <row r="70" spans="1:47" ht="9.75" customHeight="1" x14ac:dyDescent="0.2">
      <c r="A70" s="49"/>
      <c r="B70" s="49"/>
      <c r="C70" s="49"/>
      <c r="D70" s="49"/>
      <c r="E70" s="49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1"/>
      <c r="AU70" s="51"/>
    </row>
    <row r="71" spans="1:47" ht="9.75" customHeight="1" x14ac:dyDescent="0.2">
      <c r="A71" s="49"/>
      <c r="B71" s="49"/>
      <c r="C71" s="49"/>
      <c r="D71" s="49"/>
      <c r="E71" s="49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1"/>
      <c r="AU71" s="51"/>
    </row>
    <row r="72" spans="1:47" ht="9.75" customHeight="1" x14ac:dyDescent="0.2">
      <c r="A72" s="49"/>
      <c r="B72" s="49"/>
      <c r="C72" s="49"/>
      <c r="D72" s="49"/>
      <c r="E72" s="49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1"/>
      <c r="AU72" s="51"/>
    </row>
    <row r="73" spans="1:47" ht="9.75" customHeight="1" x14ac:dyDescent="0.2">
      <c r="A73" s="49"/>
      <c r="B73" s="49"/>
      <c r="C73" s="49"/>
      <c r="D73" s="49"/>
      <c r="E73" s="49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1"/>
      <c r="AU73" s="51"/>
    </row>
    <row r="74" spans="1:47" ht="12.6" customHeight="1" x14ac:dyDescent="0.2">
      <c r="A74" s="52"/>
      <c r="B74" s="52"/>
      <c r="C74" s="52"/>
      <c r="D74" s="52"/>
      <c r="E74" s="52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4"/>
      <c r="AU74" s="54"/>
    </row>
    <row r="75" spans="1:47" ht="9.6" customHeight="1" x14ac:dyDescent="0.2">
      <c r="A75" s="52"/>
      <c r="B75" s="52"/>
      <c r="C75" s="52"/>
      <c r="D75" s="52"/>
      <c r="E75" s="52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4"/>
      <c r="AU75" s="54"/>
    </row>
    <row r="76" spans="1:47" ht="13.15" customHeight="1" x14ac:dyDescent="0.2">
      <c r="A76" s="339" t="s">
        <v>74</v>
      </c>
      <c r="B76" s="340"/>
      <c r="C76" s="340"/>
      <c r="D76" s="340"/>
      <c r="E76" s="340"/>
      <c r="F76" s="340"/>
      <c r="G76" s="340"/>
      <c r="H76" s="340"/>
      <c r="I76" s="340"/>
      <c r="J76" s="340"/>
      <c r="K76" s="341"/>
      <c r="L76" s="41"/>
      <c r="M76" s="336" t="s">
        <v>93</v>
      </c>
      <c r="N76" s="337"/>
      <c r="O76" s="337"/>
      <c r="P76" s="337"/>
      <c r="Q76" s="337"/>
      <c r="R76" s="337"/>
      <c r="S76" s="337"/>
      <c r="T76" s="337"/>
      <c r="U76" s="337"/>
      <c r="V76" s="337"/>
      <c r="W76" s="337"/>
      <c r="X76" s="337"/>
      <c r="Y76" s="337"/>
      <c r="Z76" s="337"/>
      <c r="AA76" s="337"/>
      <c r="AB76" s="337"/>
      <c r="AC76" s="337"/>
      <c r="AD76" s="337"/>
      <c r="AE76" s="338"/>
      <c r="AF76" s="124"/>
      <c r="AG76" s="336" t="s">
        <v>72</v>
      </c>
      <c r="AH76" s="337"/>
      <c r="AI76" s="337"/>
      <c r="AJ76" s="337"/>
      <c r="AK76" s="337"/>
      <c r="AL76" s="337"/>
      <c r="AM76" s="337"/>
      <c r="AN76" s="337"/>
      <c r="AO76" s="337"/>
      <c r="AP76" s="337"/>
      <c r="AQ76" s="337"/>
      <c r="AR76" s="337"/>
      <c r="AS76" s="337"/>
      <c r="AT76" s="337"/>
      <c r="AU76" s="338"/>
    </row>
    <row r="77" spans="1:47" ht="13.15" customHeight="1" x14ac:dyDescent="0.2">
      <c r="A77" s="307" t="s">
        <v>95</v>
      </c>
      <c r="B77" s="307"/>
      <c r="C77" s="307"/>
      <c r="D77" s="125" t="s">
        <v>46</v>
      </c>
      <c r="E77" s="307" t="s">
        <v>87</v>
      </c>
      <c r="F77" s="307"/>
      <c r="G77" s="307"/>
      <c r="H77" s="307" t="s">
        <v>88</v>
      </c>
      <c r="I77" s="307"/>
      <c r="J77" s="307"/>
      <c r="K77" s="307"/>
      <c r="L77" s="41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41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</row>
    <row r="78" spans="1:47" ht="13.15" customHeight="1" x14ac:dyDescent="0.2">
      <c r="A78" s="242" t="s">
        <v>31</v>
      </c>
      <c r="B78" s="243"/>
      <c r="C78" s="244"/>
      <c r="D78" s="123" t="s">
        <v>48</v>
      </c>
      <c r="E78" s="58">
        <f>IF(COUNTIF(AU6:AU45," ")=ROWS(AU6:AU45)," ",COUNTIF(AU6:AU45,"Pekiyi"))</f>
        <v>0</v>
      </c>
      <c r="F78" s="244" t="str">
        <f t="shared" ref="F78:F83" si="13">IF(E78&lt;&gt;" ","KİŞİ"," ")</f>
        <v>KİŞİ</v>
      </c>
      <c r="G78" s="247"/>
      <c r="H78" s="58" t="str">
        <f>IF(E78=" "," ","%")</f>
        <v>%</v>
      </c>
      <c r="I78" s="244">
        <f>IF(E78=" "," ",100*E78/E83)</f>
        <v>0</v>
      </c>
      <c r="J78" s="247"/>
      <c r="K78" s="247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6"/>
      <c r="AU78" s="54"/>
    </row>
    <row r="79" spans="1:47" ht="13.15" customHeight="1" x14ac:dyDescent="0.2">
      <c r="A79" s="242" t="s">
        <v>47</v>
      </c>
      <c r="B79" s="243"/>
      <c r="C79" s="244"/>
      <c r="D79" s="57" t="s">
        <v>49</v>
      </c>
      <c r="E79" s="58">
        <f>IF(COUNTIF(AU6:AU45," ")=ROWS(AU6:AU45)," ",COUNTIF(AU6:AU45,"İyi"))</f>
        <v>1</v>
      </c>
      <c r="F79" s="244" t="str">
        <f t="shared" si="13"/>
        <v>KİŞİ</v>
      </c>
      <c r="G79" s="247"/>
      <c r="H79" s="58" t="str">
        <f>IF(E79=" "," ","%")</f>
        <v>%</v>
      </c>
      <c r="I79" s="245">
        <f>IF(E79=" "," ",100*E79/E83)</f>
        <v>3.8461538461538463</v>
      </c>
      <c r="J79" s="245"/>
      <c r="K79" s="246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6"/>
      <c r="AU79" s="54"/>
    </row>
    <row r="80" spans="1:47" ht="13.15" customHeight="1" x14ac:dyDescent="0.2">
      <c r="A80" s="242" t="s">
        <v>53</v>
      </c>
      <c r="B80" s="243"/>
      <c r="C80" s="244"/>
      <c r="D80" s="57" t="s">
        <v>50</v>
      </c>
      <c r="E80" s="58">
        <f>IF(COUNTIF(AU6:AU45," ")=ROWS(AU6:AU45)," ",COUNTIF(AU6:AU45,"Orta"))</f>
        <v>6</v>
      </c>
      <c r="F80" s="244" t="str">
        <f t="shared" si="13"/>
        <v>KİŞİ</v>
      </c>
      <c r="G80" s="247"/>
      <c r="H80" s="58" t="str">
        <f>IF(E80=" "," ","%")</f>
        <v>%</v>
      </c>
      <c r="I80" s="245">
        <f>IF(E80=" "," ",100*E80/E83)</f>
        <v>23.076923076923077</v>
      </c>
      <c r="J80" s="245"/>
      <c r="K80" s="246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293"/>
      <c r="AG80" s="293"/>
      <c r="AH80" s="293"/>
      <c r="AI80" s="293"/>
      <c r="AJ80" s="293"/>
      <c r="AK80" s="293"/>
      <c r="AL80" s="293"/>
      <c r="AM80" s="293"/>
      <c r="AN80" s="293"/>
      <c r="AO80" s="55"/>
      <c r="AP80" s="55"/>
      <c r="AQ80" s="55"/>
      <c r="AR80" s="55"/>
      <c r="AS80" s="55"/>
      <c r="AT80" s="56"/>
      <c r="AU80" s="54"/>
    </row>
    <row r="81" spans="1:47" ht="13.15" customHeight="1" x14ac:dyDescent="0.2">
      <c r="A81" s="242" t="s">
        <v>98</v>
      </c>
      <c r="B81" s="243"/>
      <c r="C81" s="244"/>
      <c r="D81" s="57" t="s">
        <v>51</v>
      </c>
      <c r="E81" s="58">
        <f>IF(COUNTIF(AU6:AU45," ")=ROWS(AU6:AU45)," ",COUNTIF(AU6:AU45,"Geçer"))</f>
        <v>9</v>
      </c>
      <c r="F81" s="244" t="str">
        <f t="shared" si="13"/>
        <v>KİŞİ</v>
      </c>
      <c r="G81" s="247"/>
      <c r="H81" s="58" t="str">
        <f>IF(E81=" "," ","%")</f>
        <v>%</v>
      </c>
      <c r="I81" s="245">
        <f>IF(E81=" "," ",100*E81/E83)</f>
        <v>34.615384615384613</v>
      </c>
      <c r="J81" s="245"/>
      <c r="K81" s="246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4"/>
      <c r="AU81" s="54"/>
    </row>
    <row r="82" spans="1:47" ht="13.15" customHeight="1" x14ac:dyDescent="0.2">
      <c r="A82" s="242" t="s">
        <v>54</v>
      </c>
      <c r="B82" s="243"/>
      <c r="C82" s="244"/>
      <c r="D82" s="57" t="s">
        <v>52</v>
      </c>
      <c r="E82" s="58">
        <f>IF(COUNTIF(AU6:AU45," ")=ROWS(AU6:AU45)," ",COUNTIF(AU6:AU45,"Geçmez"))</f>
        <v>10</v>
      </c>
      <c r="F82" s="244" t="str">
        <f t="shared" si="13"/>
        <v>KİŞİ</v>
      </c>
      <c r="G82" s="247"/>
      <c r="H82" s="58" t="str">
        <f>IF(E82=" "," ","%")</f>
        <v>%</v>
      </c>
      <c r="I82" s="245">
        <f>IF(E82=" "," ",100*E82/E83)</f>
        <v>38.46153846153846</v>
      </c>
      <c r="J82" s="245"/>
      <c r="K82" s="246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4"/>
      <c r="AU82" s="54"/>
    </row>
    <row r="83" spans="1:47" ht="13.15" customHeight="1" x14ac:dyDescent="0.2">
      <c r="A83" s="241" t="s">
        <v>32</v>
      </c>
      <c r="B83" s="241"/>
      <c r="C83" s="241"/>
      <c r="D83" s="241"/>
      <c r="E83" s="133">
        <f>IF(SUM(E78:E82)=0," ",SUM(E78:E82))</f>
        <v>26</v>
      </c>
      <c r="F83" s="342" t="str">
        <f t="shared" si="13"/>
        <v>KİŞİ</v>
      </c>
      <c r="G83" s="342"/>
      <c r="H83" s="127"/>
      <c r="I83" s="343"/>
      <c r="J83" s="343"/>
      <c r="K83" s="343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4"/>
      <c r="AU83" s="54"/>
    </row>
    <row r="84" spans="1:47" ht="13.15" customHeight="1" x14ac:dyDescent="0.2">
      <c r="A84" s="344" t="s">
        <v>85</v>
      </c>
      <c r="B84" s="345"/>
      <c r="C84" s="345"/>
      <c r="D84" s="345"/>
      <c r="E84" s="304">
        <f>IF(COUNTIF(AT6:AT45," ")=ROWS(AT6:AT45)," ",LARGE(AT6:AT45,1))</f>
        <v>70</v>
      </c>
      <c r="F84" s="272"/>
      <c r="G84" s="272"/>
      <c r="H84" s="272"/>
      <c r="I84" s="272"/>
      <c r="J84" s="272"/>
      <c r="K84" s="27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4"/>
      <c r="AU84" s="54"/>
    </row>
    <row r="85" spans="1:47" ht="13.15" customHeight="1" x14ac:dyDescent="0.2">
      <c r="A85" s="344" t="s">
        <v>86</v>
      </c>
      <c r="B85" s="345"/>
      <c r="C85" s="345"/>
      <c r="D85" s="345"/>
      <c r="E85" s="305">
        <f>IF(COUNTIF(AT6:AT27," ")=ROWS(AT6:AT27)," ",SMALL(AT6:AT27,1))</f>
        <v>25</v>
      </c>
      <c r="F85" s="289"/>
      <c r="G85" s="289"/>
      <c r="H85" s="289"/>
      <c r="I85" s="289"/>
      <c r="J85" s="289"/>
      <c r="K85" s="290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4"/>
      <c r="AU85" s="54"/>
    </row>
    <row r="86" spans="1:47" ht="13.15" customHeight="1" x14ac:dyDescent="0.2">
      <c r="A86" s="344" t="s">
        <v>84</v>
      </c>
      <c r="B86" s="345"/>
      <c r="C86" s="345"/>
      <c r="D86" s="345"/>
      <c r="E86" s="306">
        <f>AT48</f>
        <v>49.03846153846154</v>
      </c>
      <c r="F86" s="274"/>
      <c r="G86" s="274"/>
      <c r="H86" s="274"/>
      <c r="I86" s="274"/>
      <c r="J86" s="274"/>
      <c r="K86" s="275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4"/>
      <c r="AU86" s="54"/>
    </row>
    <row r="87" spans="1:47" ht="13.15" customHeight="1" x14ac:dyDescent="0.2">
      <c r="A87" s="287" t="s">
        <v>90</v>
      </c>
      <c r="B87" s="288"/>
      <c r="C87" s="249" t="s">
        <v>91</v>
      </c>
      <c r="D87" s="249"/>
      <c r="E87" s="131">
        <f>IF(COUNTIF(AT6:AT45," ")=ROWS(AT6:AT45)," ",SUM(E78:E81))</f>
        <v>16</v>
      </c>
      <c r="F87" s="272" t="str">
        <f>IF(E87&lt;&gt;" ","KİŞİ"," ")</f>
        <v>KİŞİ</v>
      </c>
      <c r="G87" s="273"/>
      <c r="H87" s="134" t="str">
        <f>IF(I87=" "," ","%")</f>
        <v>%</v>
      </c>
      <c r="I87" s="274">
        <f>IF(E87=" "," ",100*E87/E83)</f>
        <v>61.53846153846154</v>
      </c>
      <c r="J87" s="274"/>
      <c r="K87" s="275"/>
      <c r="L87" s="53"/>
      <c r="M87" s="269" t="s">
        <v>94</v>
      </c>
      <c r="N87" s="270"/>
      <c r="O87" s="270"/>
      <c r="P87" s="270"/>
      <c r="Q87" s="270"/>
      <c r="R87" s="270"/>
      <c r="S87" s="270"/>
      <c r="T87" s="270"/>
      <c r="U87" s="270"/>
      <c r="V87" s="270"/>
      <c r="W87" s="270"/>
      <c r="X87" s="270"/>
      <c r="Y87" s="270"/>
      <c r="Z87" s="270"/>
      <c r="AA87" s="270"/>
      <c r="AB87" s="270"/>
      <c r="AC87" s="270"/>
      <c r="AD87" s="270"/>
      <c r="AE87" s="271"/>
      <c r="AF87" s="53"/>
      <c r="AG87" s="330" t="s">
        <v>34</v>
      </c>
      <c r="AH87" s="331"/>
      <c r="AI87" s="331"/>
      <c r="AJ87" s="331"/>
      <c r="AK87" s="331"/>
      <c r="AL87" s="331"/>
      <c r="AM87" s="331"/>
      <c r="AN87" s="331"/>
      <c r="AO87" s="331"/>
      <c r="AP87" s="332"/>
      <c r="AQ87" s="330" t="s">
        <v>59</v>
      </c>
      <c r="AR87" s="331"/>
      <c r="AS87" s="331"/>
      <c r="AT87" s="331"/>
      <c r="AU87" s="332"/>
    </row>
    <row r="88" spans="1:47" ht="13.15" customHeight="1" x14ac:dyDescent="0.2">
      <c r="A88" s="249" t="s">
        <v>57</v>
      </c>
      <c r="B88" s="249"/>
      <c r="C88" s="249" t="s">
        <v>91</v>
      </c>
      <c r="D88" s="249"/>
      <c r="E88" s="61">
        <f>IF(COUNTIF(AT6:AT45," ")=ROWS(AT6:AT45)," ",SUM(E82))</f>
        <v>10</v>
      </c>
      <c r="F88" s="289" t="str">
        <f>IF(E88&lt;&gt;" ","KİŞİ"," ")</f>
        <v>KİŞİ</v>
      </c>
      <c r="G88" s="290"/>
      <c r="H88" s="129" t="str">
        <f>IF(I88=" "," ","%")</f>
        <v>%</v>
      </c>
      <c r="I88" s="274">
        <f>IF(E88=" "," ",100*E88/E83)</f>
        <v>38.46153846153846</v>
      </c>
      <c r="J88" s="274"/>
      <c r="K88" s="275"/>
      <c r="L88" s="41"/>
      <c r="M88" s="277"/>
      <c r="N88" s="278"/>
      <c r="O88" s="278"/>
      <c r="P88" s="278"/>
      <c r="Q88" s="278"/>
      <c r="R88" s="278"/>
      <c r="S88" s="278"/>
      <c r="T88" s="278"/>
      <c r="U88" s="278"/>
      <c r="V88" s="278"/>
      <c r="W88" s="278"/>
      <c r="X88" s="278"/>
      <c r="Y88" s="278"/>
      <c r="Z88" s="278"/>
      <c r="AA88" s="278"/>
      <c r="AB88" s="278"/>
      <c r="AC88" s="278"/>
      <c r="AD88" s="278"/>
      <c r="AE88" s="279"/>
      <c r="AF88" s="53"/>
      <c r="AG88" s="333"/>
      <c r="AH88" s="334"/>
      <c r="AI88" s="334"/>
      <c r="AJ88" s="334"/>
      <c r="AK88" s="334"/>
      <c r="AL88" s="334"/>
      <c r="AM88" s="334"/>
      <c r="AN88" s="334"/>
      <c r="AO88" s="334"/>
      <c r="AP88" s="335"/>
      <c r="AQ88" s="333"/>
      <c r="AR88" s="334"/>
      <c r="AS88" s="334"/>
      <c r="AT88" s="334"/>
      <c r="AU88" s="335"/>
    </row>
    <row r="89" spans="1:47" ht="13.15" customHeight="1" x14ac:dyDescent="0.2">
      <c r="A89" s="286"/>
      <c r="B89" s="286"/>
      <c r="C89" s="286"/>
      <c r="D89" s="286"/>
      <c r="E89" s="135"/>
      <c r="F89" s="291"/>
      <c r="G89" s="291"/>
      <c r="H89" s="135"/>
      <c r="I89" s="248"/>
      <c r="J89" s="248"/>
      <c r="K89" s="248"/>
      <c r="L89" s="41"/>
      <c r="M89" s="280"/>
      <c r="N89" s="281"/>
      <c r="O89" s="281"/>
      <c r="P89" s="281"/>
      <c r="Q89" s="281"/>
      <c r="R89" s="281"/>
      <c r="S89" s="281"/>
      <c r="T89" s="281"/>
      <c r="U89" s="281"/>
      <c r="V89" s="281"/>
      <c r="W89" s="281"/>
      <c r="X89" s="281"/>
      <c r="Y89" s="281"/>
      <c r="Z89" s="281"/>
      <c r="AA89" s="281"/>
      <c r="AB89" s="281"/>
      <c r="AC89" s="281"/>
      <c r="AD89" s="281"/>
      <c r="AE89" s="282"/>
      <c r="AF89" s="1"/>
      <c r="AG89" s="333"/>
      <c r="AH89" s="334"/>
      <c r="AI89" s="334"/>
      <c r="AJ89" s="334"/>
      <c r="AK89" s="334"/>
      <c r="AL89" s="334"/>
      <c r="AM89" s="334"/>
      <c r="AN89" s="334"/>
      <c r="AO89" s="334"/>
      <c r="AP89" s="335"/>
      <c r="AQ89" s="333"/>
      <c r="AR89" s="334"/>
      <c r="AS89" s="334"/>
      <c r="AT89" s="334"/>
      <c r="AU89" s="335"/>
    </row>
    <row r="90" spans="1:47" ht="13.15" customHeight="1" x14ac:dyDescent="0.2">
      <c r="A90" s="294" t="s">
        <v>73</v>
      </c>
      <c r="B90" s="295"/>
      <c r="C90" s="295"/>
      <c r="D90" s="295"/>
      <c r="E90" s="295"/>
      <c r="F90" s="295"/>
      <c r="G90" s="295"/>
      <c r="H90" s="295"/>
      <c r="I90" s="295"/>
      <c r="J90" s="295"/>
      <c r="K90" s="296"/>
      <c r="L90" s="59"/>
      <c r="M90" s="280"/>
      <c r="N90" s="281"/>
      <c r="O90" s="281"/>
      <c r="P90" s="281"/>
      <c r="Q90" s="281"/>
      <c r="R90" s="281"/>
      <c r="S90" s="281"/>
      <c r="T90" s="281"/>
      <c r="U90" s="281"/>
      <c r="V90" s="281"/>
      <c r="W90" s="281"/>
      <c r="X90" s="281"/>
      <c r="Y90" s="281"/>
      <c r="Z90" s="281"/>
      <c r="AA90" s="281"/>
      <c r="AB90" s="281"/>
      <c r="AC90" s="281"/>
      <c r="AD90" s="281"/>
      <c r="AE90" s="282"/>
      <c r="AF90" s="10"/>
      <c r="AG90" s="327">
        <f ca="1">TODAY()</f>
        <v>45082</v>
      </c>
      <c r="AH90" s="328"/>
      <c r="AI90" s="328"/>
      <c r="AJ90" s="328"/>
      <c r="AK90" s="328"/>
      <c r="AL90" s="328"/>
      <c r="AM90" s="328"/>
      <c r="AN90" s="328"/>
      <c r="AO90" s="328"/>
      <c r="AP90" s="329"/>
      <c r="AQ90" s="327">
        <f ca="1">TODAY()</f>
        <v>45082</v>
      </c>
      <c r="AR90" s="328"/>
      <c r="AS90" s="328"/>
      <c r="AT90" s="328"/>
      <c r="AU90" s="329"/>
    </row>
    <row r="91" spans="1:47" ht="13.15" customHeight="1" x14ac:dyDescent="0.2">
      <c r="A91" s="268"/>
      <c r="B91" s="268"/>
      <c r="C91" s="268"/>
      <c r="D91" s="268"/>
      <c r="E91" s="268"/>
      <c r="F91" s="268"/>
      <c r="G91" s="268"/>
      <c r="H91" s="268"/>
      <c r="I91" s="268"/>
      <c r="J91" s="268"/>
      <c r="K91" s="268"/>
      <c r="L91" s="60"/>
      <c r="M91" s="280"/>
      <c r="N91" s="281"/>
      <c r="O91" s="281"/>
      <c r="P91" s="281"/>
      <c r="Q91" s="281"/>
      <c r="R91" s="281"/>
      <c r="S91" s="281"/>
      <c r="T91" s="281"/>
      <c r="U91" s="281"/>
      <c r="V91" s="281"/>
      <c r="W91" s="281"/>
      <c r="X91" s="281"/>
      <c r="Y91" s="281"/>
      <c r="Z91" s="281"/>
      <c r="AA91" s="281"/>
      <c r="AB91" s="281"/>
      <c r="AC91" s="281"/>
      <c r="AD91" s="281"/>
      <c r="AE91" s="282"/>
      <c r="AF91" s="10"/>
      <c r="AG91" s="327"/>
      <c r="AH91" s="328"/>
      <c r="AI91" s="328"/>
      <c r="AJ91" s="328"/>
      <c r="AK91" s="328"/>
      <c r="AL91" s="328"/>
      <c r="AM91" s="328"/>
      <c r="AN91" s="328"/>
      <c r="AO91" s="328"/>
      <c r="AP91" s="329"/>
      <c r="AQ91" s="327"/>
      <c r="AR91" s="328"/>
      <c r="AS91" s="328"/>
      <c r="AT91" s="328"/>
      <c r="AU91" s="329"/>
    </row>
    <row r="92" spans="1:47" ht="13.15" customHeight="1" x14ac:dyDescent="0.2">
      <c r="A92" s="293"/>
      <c r="B92" s="293"/>
      <c r="C92" s="276"/>
      <c r="D92" s="200"/>
      <c r="E92" s="130"/>
      <c r="F92" s="297"/>
      <c r="G92" s="297"/>
      <c r="H92" s="130"/>
      <c r="I92" s="292"/>
      <c r="J92" s="292"/>
      <c r="K92" s="292"/>
      <c r="L92" s="62"/>
      <c r="M92" s="280"/>
      <c r="N92" s="281"/>
      <c r="O92" s="281"/>
      <c r="P92" s="281"/>
      <c r="Q92" s="281"/>
      <c r="R92" s="281"/>
      <c r="S92" s="281"/>
      <c r="T92" s="281"/>
      <c r="U92" s="281"/>
      <c r="V92" s="281"/>
      <c r="W92" s="281"/>
      <c r="X92" s="281"/>
      <c r="Y92" s="281"/>
      <c r="Z92" s="281"/>
      <c r="AA92" s="281"/>
      <c r="AB92" s="281"/>
      <c r="AC92" s="281"/>
      <c r="AD92" s="281"/>
      <c r="AE92" s="282"/>
      <c r="AF92" s="11"/>
      <c r="AG92" s="265" t="str">
        <f>'K. Bilgiler'!H18</f>
        <v>Şenol KUMSAR-Hasan ESKİN</v>
      </c>
      <c r="AH92" s="266"/>
      <c r="AI92" s="266"/>
      <c r="AJ92" s="266"/>
      <c r="AK92" s="266"/>
      <c r="AL92" s="266"/>
      <c r="AM92" s="266"/>
      <c r="AN92" s="266"/>
      <c r="AO92" s="266"/>
      <c r="AP92" s="267"/>
      <c r="AQ92" s="265" t="str">
        <f>'K. Bilgiler'!H22</f>
        <v>Zafer TOPCU</v>
      </c>
      <c r="AR92" s="266"/>
      <c r="AS92" s="266"/>
      <c r="AT92" s="266"/>
      <c r="AU92" s="267"/>
    </row>
    <row r="93" spans="1:47" ht="13.15" customHeight="1" x14ac:dyDescent="0.2">
      <c r="A93" s="293"/>
      <c r="B93" s="293"/>
      <c r="C93" s="276"/>
      <c r="D93" s="200"/>
      <c r="E93" s="130"/>
      <c r="F93" s="297"/>
      <c r="G93" s="297"/>
      <c r="H93" s="130"/>
      <c r="I93" s="292"/>
      <c r="J93" s="292"/>
      <c r="K93" s="292"/>
      <c r="L93" s="62"/>
      <c r="M93" s="280"/>
      <c r="N93" s="281"/>
      <c r="O93" s="281"/>
      <c r="P93" s="281"/>
      <c r="Q93" s="281"/>
      <c r="R93" s="281"/>
      <c r="S93" s="281"/>
      <c r="T93" s="281"/>
      <c r="U93" s="281"/>
      <c r="V93" s="281"/>
      <c r="W93" s="281"/>
      <c r="X93" s="281"/>
      <c r="Y93" s="281"/>
      <c r="Z93" s="281"/>
      <c r="AA93" s="281"/>
      <c r="AB93" s="281"/>
      <c r="AC93" s="281"/>
      <c r="AD93" s="281"/>
      <c r="AE93" s="282"/>
      <c r="AF93" s="63"/>
      <c r="AG93" s="265"/>
      <c r="AH93" s="266"/>
      <c r="AI93" s="266"/>
      <c r="AJ93" s="266"/>
      <c r="AK93" s="266"/>
      <c r="AL93" s="266"/>
      <c r="AM93" s="266"/>
      <c r="AN93" s="266"/>
      <c r="AO93" s="266"/>
      <c r="AP93" s="267"/>
      <c r="AQ93" s="265"/>
      <c r="AR93" s="266"/>
      <c r="AS93" s="266"/>
      <c r="AT93" s="266"/>
      <c r="AU93" s="267"/>
    </row>
    <row r="94" spans="1:47" ht="13.15" customHeight="1" x14ac:dyDescent="0.2">
      <c r="M94" s="280"/>
      <c r="N94" s="281"/>
      <c r="O94" s="281"/>
      <c r="P94" s="281"/>
      <c r="Q94" s="281"/>
      <c r="R94" s="281"/>
      <c r="S94" s="281"/>
      <c r="T94" s="281"/>
      <c r="U94" s="281"/>
      <c r="V94" s="281"/>
      <c r="W94" s="281"/>
      <c r="X94" s="281"/>
      <c r="Y94" s="281"/>
      <c r="Z94" s="281"/>
      <c r="AA94" s="281"/>
      <c r="AB94" s="281"/>
      <c r="AC94" s="281"/>
      <c r="AD94" s="281"/>
      <c r="AE94" s="282"/>
      <c r="AG94" s="321" t="str">
        <f>'K. Bilgiler'!H20</f>
        <v>Elektrik Elektronik Teknolojisi Öğretmeni</v>
      </c>
      <c r="AH94" s="322"/>
      <c r="AI94" s="322"/>
      <c r="AJ94" s="322"/>
      <c r="AK94" s="322"/>
      <c r="AL94" s="322"/>
      <c r="AM94" s="322"/>
      <c r="AN94" s="322"/>
      <c r="AO94" s="322"/>
      <c r="AP94" s="323"/>
      <c r="AQ94" s="321" t="s">
        <v>60</v>
      </c>
      <c r="AR94" s="322"/>
      <c r="AS94" s="322"/>
      <c r="AT94" s="322"/>
      <c r="AU94" s="323"/>
    </row>
    <row r="95" spans="1:47" x14ac:dyDescent="0.2">
      <c r="M95" s="283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5"/>
      <c r="AG95" s="324"/>
      <c r="AH95" s="325"/>
      <c r="AI95" s="325"/>
      <c r="AJ95" s="325"/>
      <c r="AK95" s="325"/>
      <c r="AL95" s="325"/>
      <c r="AM95" s="325"/>
      <c r="AN95" s="325"/>
      <c r="AO95" s="325"/>
      <c r="AP95" s="326"/>
      <c r="AQ95" s="324"/>
      <c r="AR95" s="325"/>
      <c r="AS95" s="325"/>
      <c r="AT95" s="325"/>
      <c r="AU95" s="326"/>
    </row>
    <row r="96" spans="1:47" ht="13.15" customHeight="1" x14ac:dyDescent="0.2">
      <c r="M96" s="132"/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132"/>
      <c r="AA96" s="132"/>
      <c r="AB96" s="132"/>
      <c r="AC96" s="132"/>
      <c r="AD96" s="132"/>
      <c r="AE96" s="132"/>
      <c r="AG96" s="264"/>
      <c r="AH96" s="264"/>
      <c r="AI96" s="264"/>
      <c r="AJ96" s="264"/>
      <c r="AK96" s="264"/>
      <c r="AL96" s="264"/>
      <c r="AM96" s="264"/>
      <c r="AN96" s="264"/>
      <c r="AO96" s="264"/>
      <c r="AP96" s="136"/>
      <c r="AQ96" s="264"/>
      <c r="AR96" s="264"/>
      <c r="AS96" s="264"/>
      <c r="AT96" s="264"/>
      <c r="AU96" s="264"/>
    </row>
  </sheetData>
  <sheetProtection password="EE27" sheet="1" objects="1" scenarios="1" selectLockedCells="1"/>
  <dataConsolidate/>
  <mergeCells count="126">
    <mergeCell ref="AG96:AO96"/>
    <mergeCell ref="AQ96:AU96"/>
    <mergeCell ref="A84:D84"/>
    <mergeCell ref="A85:D85"/>
    <mergeCell ref="A86:D86"/>
    <mergeCell ref="E84:K84"/>
    <mergeCell ref="E85:K85"/>
    <mergeCell ref="E86:K86"/>
    <mergeCell ref="A93:B93"/>
    <mergeCell ref="C93:D93"/>
    <mergeCell ref="F93:G93"/>
    <mergeCell ref="I93:K93"/>
    <mergeCell ref="AG94:AP95"/>
    <mergeCell ref="AQ94:AU95"/>
    <mergeCell ref="A90:K90"/>
    <mergeCell ref="AG90:AP91"/>
    <mergeCell ref="AQ90:AU91"/>
    <mergeCell ref="A91:K91"/>
    <mergeCell ref="A92:B92"/>
    <mergeCell ref="C92:D92"/>
    <mergeCell ref="F92:G92"/>
    <mergeCell ref="I92:K92"/>
    <mergeCell ref="AG92:AP93"/>
    <mergeCell ref="AQ92:AU93"/>
    <mergeCell ref="AQ87:AU89"/>
    <mergeCell ref="A88:B88"/>
    <mergeCell ref="C88:D88"/>
    <mergeCell ref="F88:G88"/>
    <mergeCell ref="I88:K88"/>
    <mergeCell ref="M88:AE95"/>
    <mergeCell ref="A89:B89"/>
    <mergeCell ref="C89:D89"/>
    <mergeCell ref="F89:G89"/>
    <mergeCell ref="I89:K89"/>
    <mergeCell ref="A87:B87"/>
    <mergeCell ref="C87:D87"/>
    <mergeCell ref="F87:G87"/>
    <mergeCell ref="I87:K87"/>
    <mergeCell ref="M87:AE87"/>
    <mergeCell ref="AG87:AP89"/>
    <mergeCell ref="A82:C82"/>
    <mergeCell ref="F82:G82"/>
    <mergeCell ref="I82:K82"/>
    <mergeCell ref="A83:D83"/>
    <mergeCell ref="F83:G83"/>
    <mergeCell ref="I83:K83"/>
    <mergeCell ref="A80:C80"/>
    <mergeCell ref="F80:G80"/>
    <mergeCell ref="I80:K80"/>
    <mergeCell ref="AF80:AN80"/>
    <mergeCell ref="A81:C81"/>
    <mergeCell ref="F81:G81"/>
    <mergeCell ref="I81:K81"/>
    <mergeCell ref="A78:C78"/>
    <mergeCell ref="F78:G78"/>
    <mergeCell ref="I78:K78"/>
    <mergeCell ref="A79:C79"/>
    <mergeCell ref="F79:G79"/>
    <mergeCell ref="I79:K79"/>
    <mergeCell ref="A76:K76"/>
    <mergeCell ref="M76:AE76"/>
    <mergeCell ref="AG76:AU76"/>
    <mergeCell ref="A77:C77"/>
    <mergeCell ref="E77:G77"/>
    <mergeCell ref="H77:K77"/>
    <mergeCell ref="A53:E54"/>
    <mergeCell ref="AT53:AT54"/>
    <mergeCell ref="AU53:AU54"/>
    <mergeCell ref="A55:E56"/>
    <mergeCell ref="AT55:AT56"/>
    <mergeCell ref="AU55:AU56"/>
    <mergeCell ref="A48:E48"/>
    <mergeCell ref="A49:E49"/>
    <mergeCell ref="A50:E51"/>
    <mergeCell ref="AT50:AT51"/>
    <mergeCell ref="AU50:AU51"/>
    <mergeCell ref="A52:E52"/>
    <mergeCell ref="C42:E42"/>
    <mergeCell ref="C43:E43"/>
    <mergeCell ref="C44:E44"/>
    <mergeCell ref="C45:E45"/>
    <mergeCell ref="A46:E46"/>
    <mergeCell ref="A47:E47"/>
    <mergeCell ref="C36:E36"/>
    <mergeCell ref="C37:E37"/>
    <mergeCell ref="C38:E38"/>
    <mergeCell ref="C39:E39"/>
    <mergeCell ref="C40:E40"/>
    <mergeCell ref="C41:E41"/>
    <mergeCell ref="C30:E30"/>
    <mergeCell ref="C31:E31"/>
    <mergeCell ref="C32:E32"/>
    <mergeCell ref="C33:E33"/>
    <mergeCell ref="C34:E34"/>
    <mergeCell ref="C35:E35"/>
    <mergeCell ref="C24:E24"/>
    <mergeCell ref="C25:E25"/>
    <mergeCell ref="C26:E26"/>
    <mergeCell ref="C27:E27"/>
    <mergeCell ref="C28:E28"/>
    <mergeCell ref="C29:E29"/>
    <mergeCell ref="C18:E18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6:E6"/>
    <mergeCell ref="C7:E7"/>
    <mergeCell ref="C8:E8"/>
    <mergeCell ref="C9:E9"/>
    <mergeCell ref="C10:E10"/>
    <mergeCell ref="C11:E11"/>
    <mergeCell ref="A1:AU1"/>
    <mergeCell ref="A2:AU2"/>
    <mergeCell ref="A3:E3"/>
    <mergeCell ref="AT3:AU3"/>
    <mergeCell ref="A4:E4"/>
    <mergeCell ref="AU4:AU5"/>
    <mergeCell ref="C5:E5"/>
    <mergeCell ref="C12:E12"/>
    <mergeCell ref="C13:E13"/>
  </mergeCells>
  <conditionalFormatting sqref="F55:AS55">
    <cfRule type="cellIs" dxfId="1" priority="1" operator="lessThan">
      <formula>50</formula>
    </cfRule>
  </conditionalFormatting>
  <dataValidations count="2">
    <dataValidation allowBlank="1" showInputMessage="1" showErrorMessage="1" prompt="Sorunun konusunu giriniz." sqref="F3:AS3" xr:uid="{00000000-0002-0000-0500-000000000000}"/>
    <dataValidation type="whole" errorStyle="warning" allowBlank="1" showInputMessage="1" showErrorMessage="1" error="0 ile 100 arasında bir değer giriniz!" prompt="Öğrencinin sorudan aldığı puan değerini giriniz." sqref="F6:AS45" xr:uid="{00000000-0002-0000-0500-000001000000}">
      <formula1>0</formula1>
      <formula2>100</formula2>
    </dataValidation>
  </dataValidations>
  <pageMargins left="0.73" right="0.19685039370078741" top="0.19685039370078741" bottom="0.11811023622047245" header="0.2" footer="0.15748031496062992"/>
  <pageSetup paperSize="9" scale="60" orientation="portrait" r:id="rId1"/>
  <headerFooter alignWithMargins="0"/>
  <ignoredErrors>
    <ignoredError sqref="AG90 AQ90" unlockedFormula="1"/>
    <ignoredError sqref="F55:AS55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1"/>
  </sheetPr>
  <dimension ref="A1:T75"/>
  <sheetViews>
    <sheetView tabSelected="1" workbookViewId="0">
      <selection activeCell="L7" sqref="L7"/>
    </sheetView>
  </sheetViews>
  <sheetFormatPr defaultRowHeight="12.75" x14ac:dyDescent="0.2"/>
  <cols>
    <col min="1" max="1" width="4.7109375" style="64" customWidth="1"/>
    <col min="2" max="2" width="5.42578125" style="64" customWidth="1"/>
    <col min="3" max="3" width="5.85546875" style="64" customWidth="1"/>
    <col min="4" max="4" width="7" style="64" customWidth="1"/>
    <col min="5" max="5" width="3.28515625" style="64" customWidth="1"/>
    <col min="6" max="6" width="4" style="64" customWidth="1"/>
    <col min="7" max="7" width="2.7109375" style="64" customWidth="1"/>
    <col min="8" max="8" width="5.85546875" style="64" customWidth="1"/>
    <col min="9" max="9" width="2.7109375" style="64" customWidth="1"/>
    <col min="10" max="11" width="7.7109375" style="64" customWidth="1"/>
    <col min="12" max="14" width="12.7109375" style="64" customWidth="1"/>
    <col min="15" max="15" width="7" style="64" customWidth="1"/>
    <col min="16" max="16" width="7.140625" style="64" customWidth="1"/>
    <col min="17" max="17" width="7.7109375" style="64" customWidth="1"/>
    <col min="18" max="18" width="7.42578125" style="64" customWidth="1"/>
    <col min="19" max="16384" width="9.140625" style="64"/>
  </cols>
  <sheetData>
    <row r="1" spans="1:18" ht="18" customHeight="1" x14ac:dyDescent="0.2">
      <c r="A1" s="351" t="str">
        <f>'K. Bilgiler'!H14&amp;" EĞİTİM ÖĞRETİM YILI"</f>
        <v>2022- 2023 EĞİTİM ÖĞRETİM YILI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3"/>
    </row>
    <row r="2" spans="1:18" ht="18" customHeight="1" x14ac:dyDescent="0.2">
      <c r="A2" s="361" t="str">
        <f>'K. Bilgiler'!H6</f>
        <v>75. YIL MESLEKİ VE TEKNİK ANADOLU LİSESİ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3"/>
    </row>
    <row r="3" spans="1:18" ht="18" customHeight="1" x14ac:dyDescent="0.2">
      <c r="A3" s="361" t="str">
        <f>'K. Bilgiler'!H10&amp;" / "&amp;'K. Bilgiler'!H12&amp;" SINIFI "&amp;'K. Bilgiler'!H8&amp;" DERSİ"</f>
        <v>9 / AMP SINIFI Temel Elektrik Elektronik Atölyesi DERSİ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3"/>
    </row>
    <row r="4" spans="1:18" ht="18" customHeight="1" x14ac:dyDescent="0.2">
      <c r="A4" s="354" t="str">
        <f>'K. Bilgiler'!H16&amp;". DÖNEM ANALİZİ"</f>
        <v>2. DÖNEM ANALİZİ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6"/>
    </row>
    <row r="5" spans="1:18" ht="21" customHeight="1" x14ac:dyDescent="0.2">
      <c r="A5" s="357" t="s">
        <v>38</v>
      </c>
      <c r="B5" s="357" t="s">
        <v>39</v>
      </c>
      <c r="C5" s="377" t="s">
        <v>1</v>
      </c>
      <c r="D5" s="378"/>
      <c r="E5" s="378"/>
      <c r="F5" s="378"/>
      <c r="G5" s="378"/>
      <c r="H5" s="378"/>
      <c r="I5" s="379"/>
      <c r="J5" s="357" t="s">
        <v>75</v>
      </c>
      <c r="K5" s="357" t="s">
        <v>76</v>
      </c>
      <c r="L5" s="359" t="s">
        <v>62</v>
      </c>
      <c r="M5" s="359" t="s">
        <v>63</v>
      </c>
      <c r="N5" s="374" t="s">
        <v>71</v>
      </c>
      <c r="O5" s="357" t="s">
        <v>64</v>
      </c>
      <c r="P5" s="357" t="s">
        <v>65</v>
      </c>
      <c r="Q5" s="374" t="s">
        <v>61</v>
      </c>
      <c r="R5" s="373" t="s">
        <v>46</v>
      </c>
    </row>
    <row r="6" spans="1:18" ht="31.5" customHeight="1" x14ac:dyDescent="0.2">
      <c r="A6" s="360"/>
      <c r="B6" s="360"/>
      <c r="C6" s="380"/>
      <c r="D6" s="381"/>
      <c r="E6" s="381"/>
      <c r="F6" s="381"/>
      <c r="G6" s="381"/>
      <c r="H6" s="381"/>
      <c r="I6" s="382"/>
      <c r="J6" s="358"/>
      <c r="K6" s="358"/>
      <c r="L6" s="360"/>
      <c r="M6" s="360"/>
      <c r="N6" s="376"/>
      <c r="O6" s="358"/>
      <c r="P6" s="358"/>
      <c r="Q6" s="375"/>
      <c r="R6" s="358"/>
    </row>
    <row r="7" spans="1:18" ht="15" customHeight="1" x14ac:dyDescent="0.2">
      <c r="A7" s="33">
        <f>'S. Listesi'!E4</f>
        <v>1</v>
      </c>
      <c r="B7" s="34">
        <f>IF('S. Listesi'!F4=0," ",'S. Listesi'!F4)</f>
        <v>611</v>
      </c>
      <c r="C7" s="364" t="str">
        <f>IF('S. Listesi'!G4=0,"  ",'S. Listesi'!G4)</f>
        <v>TUNAHAN SARI</v>
      </c>
      <c r="D7" s="365"/>
      <c r="E7" s="365"/>
      <c r="F7" s="365"/>
      <c r="G7" s="365"/>
      <c r="H7" s="365"/>
      <c r="I7" s="366"/>
      <c r="J7" s="152">
        <f>'1. Sınav'!AT6</f>
        <v>75</v>
      </c>
      <c r="K7" s="152">
        <f>'2. Sınav'!AT6</f>
        <v>55</v>
      </c>
      <c r="L7" s="153"/>
      <c r="M7" s="153"/>
      <c r="N7" s="153"/>
      <c r="O7" s="153"/>
      <c r="P7" s="154"/>
      <c r="Q7" s="35">
        <f t="shared" ref="Q7:Q46" si="0">IF(SUM(J7:P7)=0," ",AVERAGE(J7:P7))</f>
        <v>65</v>
      </c>
      <c r="R7" s="36" t="str">
        <f>IF(Q7=" "," ",IF(Q7&gt;84.99,"Pekiyi",IF(Q7&gt;69.99,"İyi",IF(Q7&gt;59.99,"Orta",IF(Q7&gt;49.99,"Geçer","Geçmez")))))</f>
        <v>Orta</v>
      </c>
    </row>
    <row r="8" spans="1:18" ht="15" customHeight="1" x14ac:dyDescent="0.2">
      <c r="A8" s="147">
        <f>'S. Listesi'!E5</f>
        <v>2</v>
      </c>
      <c r="B8" s="148">
        <f>IF('S. Listesi'!F5=0," ",'S. Listesi'!F5)</f>
        <v>681</v>
      </c>
      <c r="C8" s="367" t="str">
        <f>IF('S. Listesi'!G5=0,"  ",'S. Listesi'!G5)</f>
        <v>MUSTAFA YÜCEL</v>
      </c>
      <c r="D8" s="368"/>
      <c r="E8" s="368"/>
      <c r="F8" s="368"/>
      <c r="G8" s="368"/>
      <c r="H8" s="368"/>
      <c r="I8" s="369"/>
      <c r="J8" s="155">
        <f>'1. Sınav'!AT7</f>
        <v>55</v>
      </c>
      <c r="K8" s="155">
        <f>'2. Sınav'!AT7</f>
        <v>65</v>
      </c>
      <c r="L8" s="156"/>
      <c r="M8" s="156"/>
      <c r="N8" s="156"/>
      <c r="O8" s="156"/>
      <c r="P8" s="157"/>
      <c r="Q8" s="149">
        <f t="shared" si="0"/>
        <v>60</v>
      </c>
      <c r="R8" s="150" t="str">
        <f>IF(Q8=" "," ",IF(Q8&gt;84.99,"Pekiyi",IF(Q8&gt;69.99,"İyi",IF(Q8&gt;59.99,"Orta",IF(Q8&gt;49.99,"Geçer","Geçmez")))))</f>
        <v>Orta</v>
      </c>
    </row>
    <row r="9" spans="1:18" ht="15" customHeight="1" x14ac:dyDescent="0.2">
      <c r="A9" s="33">
        <f>'S. Listesi'!E6</f>
        <v>3</v>
      </c>
      <c r="B9" s="34">
        <f>IF('S. Listesi'!F6=0," ",'S. Listesi'!F6)</f>
        <v>708</v>
      </c>
      <c r="C9" s="364" t="str">
        <f>IF('S. Listesi'!G6=0,"  ",'S. Listesi'!G6)</f>
        <v>HÜSEYİN GÜLTEKİN</v>
      </c>
      <c r="D9" s="365"/>
      <c r="E9" s="365"/>
      <c r="F9" s="365"/>
      <c r="G9" s="365"/>
      <c r="H9" s="365"/>
      <c r="I9" s="366"/>
      <c r="J9" s="152">
        <f>'1. Sınav'!AT8</f>
        <v>40</v>
      </c>
      <c r="K9" s="152">
        <f>'2. Sınav'!AT8</f>
        <v>50</v>
      </c>
      <c r="L9" s="153"/>
      <c r="M9" s="153"/>
      <c r="N9" s="153"/>
      <c r="O9" s="153"/>
      <c r="P9" s="154"/>
      <c r="Q9" s="35">
        <f t="shared" si="0"/>
        <v>45</v>
      </c>
      <c r="R9" s="36" t="str">
        <f t="shared" ref="R9:R46" si="1">IF(Q9=" "," ",IF(Q9&gt;84.99,"Pekiyi",IF(Q9&gt;69.99,"İyi",IF(Q9&gt;59.99,"Orta",IF(Q9&gt;49.99,"Geçer","Geçmez")))))</f>
        <v>Geçmez</v>
      </c>
    </row>
    <row r="10" spans="1:18" ht="15" customHeight="1" x14ac:dyDescent="0.2">
      <c r="A10" s="147">
        <f>'S. Listesi'!E7</f>
        <v>4</v>
      </c>
      <c r="B10" s="148">
        <f>IF('S. Listesi'!F7=0," ",'S. Listesi'!F7)</f>
        <v>740</v>
      </c>
      <c r="C10" s="367" t="str">
        <f>IF('S. Listesi'!G7=0,"  ",'S. Listesi'!G7)</f>
        <v>BERAT GÖNEN</v>
      </c>
      <c r="D10" s="368"/>
      <c r="E10" s="368"/>
      <c r="F10" s="368"/>
      <c r="G10" s="368"/>
      <c r="H10" s="368"/>
      <c r="I10" s="369"/>
      <c r="J10" s="155">
        <f>'1. Sınav'!AT9</f>
        <v>10</v>
      </c>
      <c r="K10" s="155" t="str">
        <f>'2. Sınav'!AT9</f>
        <v xml:space="preserve"> </v>
      </c>
      <c r="L10" s="156"/>
      <c r="M10" s="156"/>
      <c r="N10" s="156"/>
      <c r="O10" s="156"/>
      <c r="P10" s="157"/>
      <c r="Q10" s="149">
        <f t="shared" si="0"/>
        <v>10</v>
      </c>
      <c r="R10" s="150" t="str">
        <f t="shared" si="1"/>
        <v>Geçmez</v>
      </c>
    </row>
    <row r="11" spans="1:18" ht="15" customHeight="1" x14ac:dyDescent="0.2">
      <c r="A11" s="33">
        <f>'S. Listesi'!E8</f>
        <v>5</v>
      </c>
      <c r="B11" s="34">
        <f>IF('S. Listesi'!F8=0," ",'S. Listesi'!F8)</f>
        <v>801</v>
      </c>
      <c r="C11" s="364" t="str">
        <f>IF('S. Listesi'!G8=0,"  ",'S. Listesi'!G8)</f>
        <v>MUHAMMET HATİP AYHAN</v>
      </c>
      <c r="D11" s="365"/>
      <c r="E11" s="365"/>
      <c r="F11" s="365"/>
      <c r="G11" s="365"/>
      <c r="H11" s="365"/>
      <c r="I11" s="366"/>
      <c r="J11" s="152">
        <f>'1. Sınav'!AT10</f>
        <v>22</v>
      </c>
      <c r="K11" s="152" t="str">
        <f>'2. Sınav'!AT10</f>
        <v xml:space="preserve"> </v>
      </c>
      <c r="L11" s="153"/>
      <c r="M11" s="153"/>
      <c r="N11" s="153"/>
      <c r="O11" s="153"/>
      <c r="P11" s="154"/>
      <c r="Q11" s="35">
        <f t="shared" si="0"/>
        <v>22</v>
      </c>
      <c r="R11" s="36" t="str">
        <f t="shared" si="1"/>
        <v>Geçmez</v>
      </c>
    </row>
    <row r="12" spans="1:18" ht="15" customHeight="1" x14ac:dyDescent="0.2">
      <c r="A12" s="147">
        <f>'S. Listesi'!E9</f>
        <v>6</v>
      </c>
      <c r="B12" s="148">
        <f>IF('S. Listesi'!F9=0," ",'S. Listesi'!F9)</f>
        <v>828</v>
      </c>
      <c r="C12" s="367" t="str">
        <f>IF('S. Listesi'!G9=0,"  ",'S. Listesi'!G9)</f>
        <v>UMUT RAHMAN KARACA</v>
      </c>
      <c r="D12" s="368"/>
      <c r="E12" s="368"/>
      <c r="F12" s="368"/>
      <c r="G12" s="368"/>
      <c r="H12" s="368"/>
      <c r="I12" s="369"/>
      <c r="J12" s="155">
        <f>'1. Sınav'!AT11</f>
        <v>62</v>
      </c>
      <c r="K12" s="155">
        <f>'2. Sınav'!AT11</f>
        <v>60</v>
      </c>
      <c r="L12" s="156"/>
      <c r="M12" s="156"/>
      <c r="N12" s="156"/>
      <c r="O12" s="156"/>
      <c r="P12" s="157"/>
      <c r="Q12" s="149">
        <f t="shared" si="0"/>
        <v>61</v>
      </c>
      <c r="R12" s="150" t="str">
        <f t="shared" si="1"/>
        <v>Orta</v>
      </c>
    </row>
    <row r="13" spans="1:18" ht="15" customHeight="1" x14ac:dyDescent="0.2">
      <c r="A13" s="33">
        <f>'S. Listesi'!E10</f>
        <v>7</v>
      </c>
      <c r="B13" s="34">
        <f>IF('S. Listesi'!F10=0," ",'S. Listesi'!F10)</f>
        <v>829</v>
      </c>
      <c r="C13" s="364" t="str">
        <f>IF('S. Listesi'!G10=0,"  ",'S. Listesi'!G10)</f>
        <v>MUHAMMED ALİ YILDIZ</v>
      </c>
      <c r="D13" s="365"/>
      <c r="E13" s="365"/>
      <c r="F13" s="365"/>
      <c r="G13" s="365"/>
      <c r="H13" s="365"/>
      <c r="I13" s="366"/>
      <c r="J13" s="152">
        <f>'1. Sınav'!AT12</f>
        <v>25</v>
      </c>
      <c r="K13" s="152">
        <f>'2. Sınav'!AT12</f>
        <v>40</v>
      </c>
      <c r="L13" s="153"/>
      <c r="M13" s="153"/>
      <c r="N13" s="153"/>
      <c r="O13" s="153"/>
      <c r="P13" s="154"/>
      <c r="Q13" s="35">
        <f t="shared" si="0"/>
        <v>32.5</v>
      </c>
      <c r="R13" s="36" t="str">
        <f t="shared" si="1"/>
        <v>Geçmez</v>
      </c>
    </row>
    <row r="14" spans="1:18" ht="15" customHeight="1" x14ac:dyDescent="0.2">
      <c r="A14" s="147">
        <f>'S. Listesi'!E11</f>
        <v>8</v>
      </c>
      <c r="B14" s="148">
        <f>IF('S. Listesi'!F11=0," ",'S. Listesi'!F11)</f>
        <v>900</v>
      </c>
      <c r="C14" s="367" t="str">
        <f>IF('S. Listesi'!G11=0,"  ",'S. Listesi'!G11)</f>
        <v>HALİL KARACADAĞ</v>
      </c>
      <c r="D14" s="368"/>
      <c r="E14" s="368"/>
      <c r="F14" s="368"/>
      <c r="G14" s="368"/>
      <c r="H14" s="368"/>
      <c r="I14" s="369"/>
      <c r="J14" s="155">
        <f>'1. Sınav'!AT13</f>
        <v>37</v>
      </c>
      <c r="K14" s="155" t="str">
        <f>'2. Sınav'!AT13</f>
        <v xml:space="preserve"> </v>
      </c>
      <c r="L14" s="156"/>
      <c r="M14" s="156"/>
      <c r="N14" s="156"/>
      <c r="O14" s="156"/>
      <c r="P14" s="157"/>
      <c r="Q14" s="149">
        <f t="shared" si="0"/>
        <v>37</v>
      </c>
      <c r="R14" s="150" t="str">
        <f t="shared" si="1"/>
        <v>Geçmez</v>
      </c>
    </row>
    <row r="15" spans="1:18" ht="15" customHeight="1" x14ac:dyDescent="0.2">
      <c r="A15" s="33">
        <f>'S. Listesi'!E12</f>
        <v>9</v>
      </c>
      <c r="B15" s="34">
        <f>IF('S. Listesi'!F12=0," ",'S. Listesi'!F12)</f>
        <v>951</v>
      </c>
      <c r="C15" s="364" t="str">
        <f>IF('S. Listesi'!G12=0,"  ",'S. Listesi'!G12)</f>
        <v>BERAT DİNÇ</v>
      </c>
      <c r="D15" s="365"/>
      <c r="E15" s="365"/>
      <c r="F15" s="365"/>
      <c r="G15" s="365"/>
      <c r="H15" s="365"/>
      <c r="I15" s="366"/>
      <c r="J15" s="152">
        <f>'1. Sınav'!AT14</f>
        <v>40</v>
      </c>
      <c r="K15" s="152">
        <f>'2. Sınav'!AT14</f>
        <v>35</v>
      </c>
      <c r="L15" s="153"/>
      <c r="M15" s="153"/>
      <c r="N15" s="153"/>
      <c r="O15" s="153"/>
      <c r="P15" s="154"/>
      <c r="Q15" s="35">
        <f t="shared" si="0"/>
        <v>37.5</v>
      </c>
      <c r="R15" s="36" t="str">
        <f t="shared" si="1"/>
        <v>Geçmez</v>
      </c>
    </row>
    <row r="16" spans="1:18" ht="15" customHeight="1" x14ac:dyDescent="0.2">
      <c r="A16" s="147">
        <f>'S. Listesi'!E13</f>
        <v>10</v>
      </c>
      <c r="B16" s="148">
        <f>IF('S. Listesi'!F13=0," ",'S. Listesi'!F13)</f>
        <v>1000</v>
      </c>
      <c r="C16" s="367" t="str">
        <f>IF('S. Listesi'!G13=0,"  ",'S. Listesi'!G13)</f>
        <v>HAMZA BURÇAK</v>
      </c>
      <c r="D16" s="368"/>
      <c r="E16" s="368"/>
      <c r="F16" s="368"/>
      <c r="G16" s="368"/>
      <c r="H16" s="368"/>
      <c r="I16" s="369"/>
      <c r="J16" s="155">
        <f>'1. Sınav'!AT15</f>
        <v>82</v>
      </c>
      <c r="K16" s="155">
        <f>'2. Sınav'!AT15</f>
        <v>50</v>
      </c>
      <c r="L16" s="156"/>
      <c r="M16" s="156"/>
      <c r="N16" s="156"/>
      <c r="O16" s="156"/>
      <c r="P16" s="157"/>
      <c r="Q16" s="149">
        <f t="shared" si="0"/>
        <v>66</v>
      </c>
      <c r="R16" s="150" t="str">
        <f t="shared" si="1"/>
        <v>Orta</v>
      </c>
    </row>
    <row r="17" spans="1:18" ht="15" customHeight="1" x14ac:dyDescent="0.2">
      <c r="A17" s="33">
        <f>'S. Listesi'!E14</f>
        <v>11</v>
      </c>
      <c r="B17" s="34">
        <f>IF('S. Listesi'!F14=0," ",'S. Listesi'!F14)</f>
        <v>1006</v>
      </c>
      <c r="C17" s="364" t="str">
        <f>IF('S. Listesi'!G14=0,"  ",'S. Listesi'!G14)</f>
        <v>ALİHAN KÜRKCÜ</v>
      </c>
      <c r="D17" s="365"/>
      <c r="E17" s="365"/>
      <c r="F17" s="365"/>
      <c r="G17" s="365"/>
      <c r="H17" s="365"/>
      <c r="I17" s="366"/>
      <c r="J17" s="152">
        <f>'1. Sınav'!AT16</f>
        <v>40</v>
      </c>
      <c r="K17" s="152">
        <f>'2. Sınav'!AT16</f>
        <v>40</v>
      </c>
      <c r="L17" s="153"/>
      <c r="M17" s="153"/>
      <c r="N17" s="153"/>
      <c r="O17" s="153"/>
      <c r="P17" s="154"/>
      <c r="Q17" s="35">
        <f t="shared" si="0"/>
        <v>40</v>
      </c>
      <c r="R17" s="36" t="str">
        <f t="shared" si="1"/>
        <v>Geçmez</v>
      </c>
    </row>
    <row r="18" spans="1:18" ht="15" customHeight="1" x14ac:dyDescent="0.2">
      <c r="A18" s="147">
        <f>'S. Listesi'!E15</f>
        <v>12</v>
      </c>
      <c r="B18" s="148">
        <f>IF('S. Listesi'!F15=0," ",'S. Listesi'!F15)</f>
        <v>1046</v>
      </c>
      <c r="C18" s="367" t="str">
        <f>IF('S. Listesi'!G15=0,"  ",'S. Listesi'!G15)</f>
        <v>EMİRHAN BURÇAK</v>
      </c>
      <c r="D18" s="368"/>
      <c r="E18" s="368"/>
      <c r="F18" s="368"/>
      <c r="G18" s="368"/>
      <c r="H18" s="368"/>
      <c r="I18" s="369"/>
      <c r="J18" s="155">
        <f>'1. Sınav'!AT17</f>
        <v>30</v>
      </c>
      <c r="K18" s="155">
        <f>'2. Sınav'!AT17</f>
        <v>30</v>
      </c>
      <c r="L18" s="156"/>
      <c r="M18" s="156"/>
      <c r="N18" s="156"/>
      <c r="O18" s="156"/>
      <c r="P18" s="157"/>
      <c r="Q18" s="149">
        <f t="shared" si="0"/>
        <v>30</v>
      </c>
      <c r="R18" s="150" t="str">
        <f t="shared" si="1"/>
        <v>Geçmez</v>
      </c>
    </row>
    <row r="19" spans="1:18" ht="15" customHeight="1" x14ac:dyDescent="0.2">
      <c r="A19" s="33">
        <f>'S. Listesi'!E16</f>
        <v>13</v>
      </c>
      <c r="B19" s="34">
        <f>IF('S. Listesi'!F16=0," ",'S. Listesi'!F16)</f>
        <v>1049</v>
      </c>
      <c r="C19" s="364" t="str">
        <f>IF('S. Listesi'!G16=0,"  ",'S. Listesi'!G16)</f>
        <v>MEHMET ALİ BAŞ</v>
      </c>
      <c r="D19" s="365"/>
      <c r="E19" s="365"/>
      <c r="F19" s="365"/>
      <c r="G19" s="365"/>
      <c r="H19" s="365"/>
      <c r="I19" s="366"/>
      <c r="J19" s="152">
        <f>'1. Sınav'!AT18</f>
        <v>30</v>
      </c>
      <c r="K19" s="152" t="str">
        <f>'2. Sınav'!AT18</f>
        <v xml:space="preserve"> </v>
      </c>
      <c r="L19" s="153"/>
      <c r="M19" s="153"/>
      <c r="N19" s="153"/>
      <c r="O19" s="153"/>
      <c r="P19" s="154"/>
      <c r="Q19" s="35">
        <f t="shared" si="0"/>
        <v>30</v>
      </c>
      <c r="R19" s="36" t="str">
        <f t="shared" si="1"/>
        <v>Geçmez</v>
      </c>
    </row>
    <row r="20" spans="1:18" ht="15" customHeight="1" x14ac:dyDescent="0.2">
      <c r="A20" s="147">
        <f>'S. Listesi'!E17</f>
        <v>14</v>
      </c>
      <c r="B20" s="148">
        <f>IF('S. Listesi'!F17=0," ",'S. Listesi'!F17)</f>
        <v>1055</v>
      </c>
      <c r="C20" s="367" t="str">
        <f>IF('S. Listesi'!G17=0,"  ",'S. Listesi'!G17)</f>
        <v>MUTTALİP PAYHAN</v>
      </c>
      <c r="D20" s="368"/>
      <c r="E20" s="368"/>
      <c r="F20" s="368"/>
      <c r="G20" s="368"/>
      <c r="H20" s="368"/>
      <c r="I20" s="369"/>
      <c r="J20" s="155">
        <f>'1. Sınav'!AT19</f>
        <v>70</v>
      </c>
      <c r="K20" s="155">
        <f>'2. Sınav'!AT19</f>
        <v>50</v>
      </c>
      <c r="L20" s="156"/>
      <c r="M20" s="156"/>
      <c r="N20" s="156"/>
      <c r="O20" s="156"/>
      <c r="P20" s="157"/>
      <c r="Q20" s="149">
        <f t="shared" si="0"/>
        <v>60</v>
      </c>
      <c r="R20" s="150" t="str">
        <f t="shared" si="1"/>
        <v>Orta</v>
      </c>
    </row>
    <row r="21" spans="1:18" ht="15" customHeight="1" x14ac:dyDescent="0.2">
      <c r="A21" s="33">
        <f>'S. Listesi'!E18</f>
        <v>15</v>
      </c>
      <c r="B21" s="34">
        <f>IF('S. Listesi'!F18=0," ",'S. Listesi'!F18)</f>
        <v>1082</v>
      </c>
      <c r="C21" s="364" t="str">
        <f>IF('S. Listesi'!G18=0,"  ",'S. Listesi'!G18)</f>
        <v>CİVAN MERT AKBULUT</v>
      </c>
      <c r="D21" s="365"/>
      <c r="E21" s="365"/>
      <c r="F21" s="365"/>
      <c r="G21" s="365"/>
      <c r="H21" s="365"/>
      <c r="I21" s="366"/>
      <c r="J21" s="152">
        <f>'1. Sınav'!AT20</f>
        <v>5</v>
      </c>
      <c r="K21" s="152">
        <f>'2. Sınav'!AT20</f>
        <v>40</v>
      </c>
      <c r="L21" s="153"/>
      <c r="M21" s="153"/>
      <c r="N21" s="153"/>
      <c r="O21" s="153"/>
      <c r="P21" s="154"/>
      <c r="Q21" s="35">
        <f t="shared" si="0"/>
        <v>22.5</v>
      </c>
      <c r="R21" s="36" t="str">
        <f t="shared" si="1"/>
        <v>Geçmez</v>
      </c>
    </row>
    <row r="22" spans="1:18" ht="15" customHeight="1" x14ac:dyDescent="0.2">
      <c r="A22" s="147">
        <f>'S. Listesi'!E19</f>
        <v>16</v>
      </c>
      <c r="B22" s="148">
        <f>IF('S. Listesi'!F19=0," ",'S. Listesi'!F19)</f>
        <v>1095</v>
      </c>
      <c r="C22" s="367" t="str">
        <f>IF('S. Listesi'!G19=0,"  ",'S. Listesi'!G19)</f>
        <v>NEZİHA NUR KARA</v>
      </c>
      <c r="D22" s="368"/>
      <c r="E22" s="368"/>
      <c r="F22" s="368"/>
      <c r="G22" s="368"/>
      <c r="H22" s="368"/>
      <c r="I22" s="369"/>
      <c r="J22" s="155">
        <f>'1. Sınav'!AT21</f>
        <v>60</v>
      </c>
      <c r="K22" s="155">
        <f>'2. Sınav'!AT21</f>
        <v>60</v>
      </c>
      <c r="L22" s="156"/>
      <c r="M22" s="156"/>
      <c r="N22" s="156"/>
      <c r="O22" s="156"/>
      <c r="P22" s="157"/>
      <c r="Q22" s="149">
        <f t="shared" si="0"/>
        <v>60</v>
      </c>
      <c r="R22" s="150" t="str">
        <f t="shared" si="1"/>
        <v>Orta</v>
      </c>
    </row>
    <row r="23" spans="1:18" ht="15" customHeight="1" x14ac:dyDescent="0.2">
      <c r="A23" s="33">
        <f>'S. Listesi'!E20</f>
        <v>17</v>
      </c>
      <c r="B23" s="34">
        <f>IF('S. Listesi'!F20=0," ",'S. Listesi'!F20)</f>
        <v>1099</v>
      </c>
      <c r="C23" s="364" t="str">
        <f>IF('S. Listesi'!G20=0,"  ",'S. Listesi'!G20)</f>
        <v>ALİ İHSAN ŞAHİN</v>
      </c>
      <c r="D23" s="365"/>
      <c r="E23" s="365"/>
      <c r="F23" s="365"/>
      <c r="G23" s="365"/>
      <c r="H23" s="365"/>
      <c r="I23" s="366"/>
      <c r="J23" s="152">
        <f>'1. Sınav'!AT22</f>
        <v>45</v>
      </c>
      <c r="K23" s="152">
        <f>'2. Sınav'!AT22</f>
        <v>50</v>
      </c>
      <c r="L23" s="153"/>
      <c r="M23" s="153"/>
      <c r="N23" s="153"/>
      <c r="O23" s="153"/>
      <c r="P23" s="154"/>
      <c r="Q23" s="35">
        <f t="shared" si="0"/>
        <v>47.5</v>
      </c>
      <c r="R23" s="36" t="str">
        <f t="shared" si="1"/>
        <v>Geçmez</v>
      </c>
    </row>
    <row r="24" spans="1:18" ht="15" customHeight="1" x14ac:dyDescent="0.2">
      <c r="A24" s="147">
        <f>'S. Listesi'!E21</f>
        <v>18</v>
      </c>
      <c r="B24" s="148">
        <f>IF('S. Listesi'!F21=0," ",'S. Listesi'!F21)</f>
        <v>1127</v>
      </c>
      <c r="C24" s="367" t="str">
        <f>IF('S. Listesi'!G21=0,"  ",'S. Listesi'!G21)</f>
        <v>BATUHAN ÇETİN</v>
      </c>
      <c r="D24" s="368"/>
      <c r="E24" s="368"/>
      <c r="F24" s="368"/>
      <c r="G24" s="368"/>
      <c r="H24" s="368"/>
      <c r="I24" s="369"/>
      <c r="J24" s="155">
        <f>'1. Sınav'!AT23</f>
        <v>30</v>
      </c>
      <c r="K24" s="155">
        <f>'2. Sınav'!AT23</f>
        <v>25</v>
      </c>
      <c r="L24" s="156"/>
      <c r="M24" s="156"/>
      <c r="N24" s="156"/>
      <c r="O24" s="156"/>
      <c r="P24" s="157"/>
      <c r="Q24" s="149">
        <f t="shared" si="0"/>
        <v>27.5</v>
      </c>
      <c r="R24" s="150" t="str">
        <f t="shared" si="1"/>
        <v>Geçmez</v>
      </c>
    </row>
    <row r="25" spans="1:18" ht="15" customHeight="1" x14ac:dyDescent="0.2">
      <c r="A25" s="33">
        <f>'S. Listesi'!E22</f>
        <v>19</v>
      </c>
      <c r="B25" s="34">
        <f>IF('S. Listesi'!F22=0," ",'S. Listesi'!F22)</f>
        <v>1137</v>
      </c>
      <c r="C25" s="364" t="str">
        <f>IF('S. Listesi'!G22=0,"  ",'S. Listesi'!G22)</f>
        <v>SAJJAD YAHYA AHMED AHMED</v>
      </c>
      <c r="D25" s="365"/>
      <c r="E25" s="365"/>
      <c r="F25" s="365"/>
      <c r="G25" s="365"/>
      <c r="H25" s="365"/>
      <c r="I25" s="366"/>
      <c r="J25" s="152">
        <f>'1. Sınav'!AT24</f>
        <v>20</v>
      </c>
      <c r="K25" s="152" t="str">
        <f>'2. Sınav'!AT24</f>
        <v xml:space="preserve"> </v>
      </c>
      <c r="L25" s="153"/>
      <c r="M25" s="153"/>
      <c r="N25" s="153"/>
      <c r="O25" s="153"/>
      <c r="P25" s="154"/>
      <c r="Q25" s="35">
        <f t="shared" si="0"/>
        <v>20</v>
      </c>
      <c r="R25" s="36" t="str">
        <f>IF(Q25=" "," ",IF(Q25&gt;84.99,"Pekiyi",IF(Q25&gt;69.99,"İyi",IF(Q25&gt;59.99,"Orta",IF(Q25&gt;49.99,"Geçer","Geçmez")))))</f>
        <v>Geçmez</v>
      </c>
    </row>
    <row r="26" spans="1:18" ht="15" customHeight="1" x14ac:dyDescent="0.2">
      <c r="A26" s="147">
        <f>'S. Listesi'!E23</f>
        <v>20</v>
      </c>
      <c r="B26" s="148">
        <f>IF('S. Listesi'!F23=0," ",'S. Listesi'!F23)</f>
        <v>1145</v>
      </c>
      <c r="C26" s="367" t="str">
        <f>IF('S. Listesi'!G23=0,"  ",'S. Listesi'!G23)</f>
        <v>BURAK KESER</v>
      </c>
      <c r="D26" s="368"/>
      <c r="E26" s="368"/>
      <c r="F26" s="368"/>
      <c r="G26" s="368"/>
      <c r="H26" s="368"/>
      <c r="I26" s="369"/>
      <c r="J26" s="155">
        <f>'1. Sınav'!AT25</f>
        <v>55</v>
      </c>
      <c r="K26" s="155">
        <f>'2. Sınav'!AT25</f>
        <v>60</v>
      </c>
      <c r="L26" s="156"/>
      <c r="M26" s="156"/>
      <c r="N26" s="156"/>
      <c r="O26" s="156"/>
      <c r="P26" s="157"/>
      <c r="Q26" s="149">
        <f t="shared" si="0"/>
        <v>57.5</v>
      </c>
      <c r="R26" s="150" t="str">
        <f t="shared" si="1"/>
        <v>Geçer</v>
      </c>
    </row>
    <row r="27" spans="1:18" ht="15" customHeight="1" x14ac:dyDescent="0.2">
      <c r="A27" s="33">
        <f>'S. Listesi'!E24</f>
        <v>21</v>
      </c>
      <c r="B27" s="34">
        <f>IF('S. Listesi'!F24=0," ",'S. Listesi'!F24)</f>
        <v>1150</v>
      </c>
      <c r="C27" s="364" t="str">
        <f>IF('S. Listesi'!G24=0,"  ",'S. Listesi'!G24)</f>
        <v>POLAT ARDA DOĞAN</v>
      </c>
      <c r="D27" s="365"/>
      <c r="E27" s="365"/>
      <c r="F27" s="365"/>
      <c r="G27" s="365"/>
      <c r="H27" s="365"/>
      <c r="I27" s="366"/>
      <c r="J27" s="152">
        <f>'1. Sınav'!AT26</f>
        <v>40</v>
      </c>
      <c r="K27" s="152">
        <f>'2. Sınav'!AT26</f>
        <v>55</v>
      </c>
      <c r="L27" s="153"/>
      <c r="M27" s="153"/>
      <c r="N27" s="153"/>
      <c r="O27" s="153"/>
      <c r="P27" s="154"/>
      <c r="Q27" s="35">
        <f t="shared" si="0"/>
        <v>47.5</v>
      </c>
      <c r="R27" s="36" t="str">
        <f t="shared" si="1"/>
        <v>Geçmez</v>
      </c>
    </row>
    <row r="28" spans="1:18" ht="15" customHeight="1" x14ac:dyDescent="0.2">
      <c r="A28" s="147">
        <f>'S. Listesi'!E25</f>
        <v>22</v>
      </c>
      <c r="B28" s="148">
        <f>IF('S. Listesi'!F25=0," ",'S. Listesi'!F25)</f>
        <v>1152</v>
      </c>
      <c r="C28" s="367" t="str">
        <f>IF('S. Listesi'!G25=0,"  ",'S. Listesi'!G25)</f>
        <v>ŞEREF EFE DAĞLI</v>
      </c>
      <c r="D28" s="368"/>
      <c r="E28" s="368"/>
      <c r="F28" s="368"/>
      <c r="G28" s="368"/>
      <c r="H28" s="368"/>
      <c r="I28" s="369"/>
      <c r="J28" s="155">
        <f>'1. Sınav'!AT27</f>
        <v>60</v>
      </c>
      <c r="K28" s="155">
        <f>'2. Sınav'!AT27</f>
        <v>40</v>
      </c>
      <c r="L28" s="156"/>
      <c r="M28" s="156"/>
      <c r="N28" s="156"/>
      <c r="O28" s="156"/>
      <c r="P28" s="157"/>
      <c r="Q28" s="149">
        <f t="shared" si="0"/>
        <v>50</v>
      </c>
      <c r="R28" s="150" t="str">
        <f t="shared" si="1"/>
        <v>Geçer</v>
      </c>
    </row>
    <row r="29" spans="1:18" ht="15" customHeight="1" x14ac:dyDescent="0.2">
      <c r="A29" s="33">
        <f>'S. Listesi'!E26</f>
        <v>23</v>
      </c>
      <c r="B29" s="34">
        <f>IF('S. Listesi'!F26=0," ",'S. Listesi'!F26)</f>
        <v>1154</v>
      </c>
      <c r="C29" s="364" t="str">
        <f>IF('S. Listesi'!G26=0,"  ",'S. Listesi'!G26)</f>
        <v>İSMAİL HAKKI AYTAÇ</v>
      </c>
      <c r="D29" s="365"/>
      <c r="E29" s="365"/>
      <c r="F29" s="365"/>
      <c r="G29" s="365"/>
      <c r="H29" s="365"/>
      <c r="I29" s="366"/>
      <c r="J29" s="152">
        <f>'1. Sınav'!AT28</f>
        <v>75</v>
      </c>
      <c r="K29" s="152">
        <f>'2. Sınav'!AT28</f>
        <v>40</v>
      </c>
      <c r="L29" s="153"/>
      <c r="M29" s="153"/>
      <c r="N29" s="153"/>
      <c r="O29" s="153"/>
      <c r="P29" s="154"/>
      <c r="Q29" s="35">
        <f t="shared" si="0"/>
        <v>57.5</v>
      </c>
      <c r="R29" s="36" t="str">
        <f t="shared" si="1"/>
        <v>Geçer</v>
      </c>
    </row>
    <row r="30" spans="1:18" ht="15" customHeight="1" x14ac:dyDescent="0.2">
      <c r="A30" s="147">
        <f>'S. Listesi'!E27</f>
        <v>24</v>
      </c>
      <c r="B30" s="148">
        <f>IF('S. Listesi'!F27=0," ",'S. Listesi'!F27)</f>
        <v>1157</v>
      </c>
      <c r="C30" s="367" t="str">
        <f>IF('S. Listesi'!G27=0,"  ",'S. Listesi'!G27)</f>
        <v>TUNAHAN KARAAĞAÇLI</v>
      </c>
      <c r="D30" s="368"/>
      <c r="E30" s="368"/>
      <c r="F30" s="368"/>
      <c r="G30" s="368"/>
      <c r="H30" s="368"/>
      <c r="I30" s="369"/>
      <c r="J30" s="155">
        <f>'1. Sınav'!AT29</f>
        <v>35</v>
      </c>
      <c r="K30" s="155">
        <f>'2. Sınav'!AT29</f>
        <v>45</v>
      </c>
      <c r="L30" s="156"/>
      <c r="M30" s="156"/>
      <c r="N30" s="156"/>
      <c r="O30" s="156"/>
      <c r="P30" s="157"/>
      <c r="Q30" s="149">
        <f t="shared" si="0"/>
        <v>40</v>
      </c>
      <c r="R30" s="150" t="str">
        <f t="shared" si="1"/>
        <v>Geçmez</v>
      </c>
    </row>
    <row r="31" spans="1:18" ht="15" customHeight="1" x14ac:dyDescent="0.2">
      <c r="A31" s="33">
        <f>'S. Listesi'!E28</f>
        <v>25</v>
      </c>
      <c r="B31" s="34">
        <f>IF('S. Listesi'!F28=0," ",'S. Listesi'!F28)</f>
        <v>1165</v>
      </c>
      <c r="C31" s="364" t="str">
        <f>IF('S. Listesi'!G28=0,"  ",'S. Listesi'!G28)</f>
        <v>ALİ ERKABADAYI</v>
      </c>
      <c r="D31" s="365"/>
      <c r="E31" s="365"/>
      <c r="F31" s="365"/>
      <c r="G31" s="365"/>
      <c r="H31" s="365"/>
      <c r="I31" s="366"/>
      <c r="J31" s="152">
        <f>'1. Sınav'!AT30</f>
        <v>60</v>
      </c>
      <c r="K31" s="152">
        <f>'2. Sınav'!AT30</f>
        <v>40</v>
      </c>
      <c r="L31" s="153"/>
      <c r="M31" s="153"/>
      <c r="N31" s="153"/>
      <c r="O31" s="153"/>
      <c r="P31" s="154"/>
      <c r="Q31" s="35">
        <f t="shared" si="0"/>
        <v>50</v>
      </c>
      <c r="R31" s="36" t="str">
        <f t="shared" si="1"/>
        <v>Geçer</v>
      </c>
    </row>
    <row r="32" spans="1:18" ht="15" customHeight="1" x14ac:dyDescent="0.2">
      <c r="A32" s="147">
        <f>'S. Listesi'!E29</f>
        <v>26</v>
      </c>
      <c r="B32" s="148">
        <f>IF('S. Listesi'!F29=0," ",'S. Listesi'!F29)</f>
        <v>1168</v>
      </c>
      <c r="C32" s="367" t="str">
        <f>IF('S. Listesi'!G29=0,"  ",'S. Listesi'!G29)</f>
        <v>MÜRSEL TÜZÜN</v>
      </c>
      <c r="D32" s="368"/>
      <c r="E32" s="368"/>
      <c r="F32" s="368"/>
      <c r="G32" s="368"/>
      <c r="H32" s="368"/>
      <c r="I32" s="369"/>
      <c r="J32" s="155">
        <f>'1. Sınav'!AT31</f>
        <v>52</v>
      </c>
      <c r="K32" s="155">
        <f>'2. Sınav'!AT31</f>
        <v>50</v>
      </c>
      <c r="L32" s="156"/>
      <c r="M32" s="156"/>
      <c r="N32" s="156"/>
      <c r="O32" s="156"/>
      <c r="P32" s="157"/>
      <c r="Q32" s="149">
        <f t="shared" si="0"/>
        <v>51</v>
      </c>
      <c r="R32" s="150" t="str">
        <f t="shared" si="1"/>
        <v>Geçer</v>
      </c>
    </row>
    <row r="33" spans="1:18" ht="15" customHeight="1" x14ac:dyDescent="0.2">
      <c r="A33" s="33">
        <f>'S. Listesi'!E30</f>
        <v>27</v>
      </c>
      <c r="B33" s="34">
        <f>IF('S. Listesi'!F30=0," ",'S. Listesi'!F30)</f>
        <v>1171</v>
      </c>
      <c r="C33" s="364" t="str">
        <f>IF('S. Listesi'!G30=0,"  ",'S. Listesi'!G30)</f>
        <v>DİLAVER CAN YAŞAR</v>
      </c>
      <c r="D33" s="365"/>
      <c r="E33" s="365"/>
      <c r="F33" s="365"/>
      <c r="G33" s="365"/>
      <c r="H33" s="365"/>
      <c r="I33" s="366"/>
      <c r="J33" s="152">
        <f>'1. Sınav'!AT32</f>
        <v>95</v>
      </c>
      <c r="K33" s="152">
        <f>'2. Sınav'!AT32</f>
        <v>70</v>
      </c>
      <c r="L33" s="153"/>
      <c r="M33" s="153"/>
      <c r="N33" s="153"/>
      <c r="O33" s="153"/>
      <c r="P33" s="154"/>
      <c r="Q33" s="35">
        <f t="shared" si="0"/>
        <v>82.5</v>
      </c>
      <c r="R33" s="36" t="str">
        <f t="shared" si="1"/>
        <v>İyi</v>
      </c>
    </row>
    <row r="34" spans="1:18" ht="15" customHeight="1" x14ac:dyDescent="0.2">
      <c r="A34" s="147">
        <f>'S. Listesi'!E31</f>
        <v>28</v>
      </c>
      <c r="B34" s="148">
        <f>IF('S. Listesi'!F31=0," ",'S. Listesi'!F31)</f>
        <v>1176</v>
      </c>
      <c r="C34" s="367" t="str">
        <f>IF('S. Listesi'!G31=0,"  ",'S. Listesi'!G31)</f>
        <v>OLCAY OSMAN GÖKŞEN</v>
      </c>
      <c r="D34" s="368"/>
      <c r="E34" s="368"/>
      <c r="F34" s="368"/>
      <c r="G34" s="368"/>
      <c r="H34" s="368"/>
      <c r="I34" s="369"/>
      <c r="J34" s="155">
        <f>'1. Sınav'!AT33</f>
        <v>37</v>
      </c>
      <c r="K34" s="155">
        <f>'2. Sınav'!AT33</f>
        <v>50</v>
      </c>
      <c r="L34" s="156"/>
      <c r="M34" s="156"/>
      <c r="N34" s="156"/>
      <c r="O34" s="156"/>
      <c r="P34" s="157"/>
      <c r="Q34" s="149">
        <f t="shared" si="0"/>
        <v>43.5</v>
      </c>
      <c r="R34" s="150" t="str">
        <f t="shared" si="1"/>
        <v>Geçmez</v>
      </c>
    </row>
    <row r="35" spans="1:18" ht="15" customHeight="1" x14ac:dyDescent="0.2">
      <c r="A35" s="33">
        <f>'S. Listesi'!E32</f>
        <v>29</v>
      </c>
      <c r="B35" s="34">
        <f>IF('S. Listesi'!F32=0," ",'S. Listesi'!F32)</f>
        <v>1178</v>
      </c>
      <c r="C35" s="364" t="str">
        <f>IF('S. Listesi'!G32=0,"  ",'S. Listesi'!G32)</f>
        <v>MEHMET ALİ SOLUM</v>
      </c>
      <c r="D35" s="365"/>
      <c r="E35" s="365"/>
      <c r="F35" s="365"/>
      <c r="G35" s="365"/>
      <c r="H35" s="365"/>
      <c r="I35" s="366"/>
      <c r="J35" s="152">
        <f>'1. Sınav'!AT34</f>
        <v>47</v>
      </c>
      <c r="K35" s="152">
        <f>'2. Sınav'!AT34</f>
        <v>50</v>
      </c>
      <c r="L35" s="153"/>
      <c r="M35" s="153"/>
      <c r="N35" s="153"/>
      <c r="O35" s="153"/>
      <c r="P35" s="154"/>
      <c r="Q35" s="35">
        <f t="shared" si="0"/>
        <v>48.5</v>
      </c>
      <c r="R35" s="36" t="str">
        <f t="shared" si="1"/>
        <v>Geçmez</v>
      </c>
    </row>
    <row r="36" spans="1:18" ht="15" customHeight="1" x14ac:dyDescent="0.2">
      <c r="A36" s="147">
        <f>'S. Listesi'!E33</f>
        <v>30</v>
      </c>
      <c r="B36" s="148">
        <f>IF('S. Listesi'!F33=0," ",'S. Listesi'!F33)</f>
        <v>1179</v>
      </c>
      <c r="C36" s="367" t="str">
        <f>IF('S. Listesi'!G33=0,"  ",'S. Listesi'!G33)</f>
        <v>SERVET ÖZTÜRK</v>
      </c>
      <c r="D36" s="368"/>
      <c r="E36" s="368"/>
      <c r="F36" s="368"/>
      <c r="G36" s="368"/>
      <c r="H36" s="368"/>
      <c r="I36" s="369"/>
      <c r="J36" s="155">
        <f>'1. Sınav'!AT35</f>
        <v>70</v>
      </c>
      <c r="K36" s="155">
        <f>'2. Sınav'!AT35</f>
        <v>60</v>
      </c>
      <c r="L36" s="156"/>
      <c r="M36" s="156"/>
      <c r="N36" s="156"/>
      <c r="O36" s="156"/>
      <c r="P36" s="157"/>
      <c r="Q36" s="149">
        <f t="shared" si="0"/>
        <v>65</v>
      </c>
      <c r="R36" s="150" t="str">
        <f>IF(Q36=" "," ",IF(Q36&gt;84.99,"Pekiyi",IF(Q36&gt;69.99,"İyi",IF(Q36&gt;59.99,"Orta",IF(Q36&gt;49.99,"Geçer","Geçmez")))))</f>
        <v>Orta</v>
      </c>
    </row>
    <row r="37" spans="1:18" ht="15" customHeight="1" x14ac:dyDescent="0.2">
      <c r="A37" s="33">
        <f>'S. Listesi'!E34</f>
        <v>31</v>
      </c>
      <c r="B37" s="34">
        <f>IF('S. Listesi'!F34=0," ",'S. Listesi'!F34)</f>
        <v>1192</v>
      </c>
      <c r="C37" s="364" t="str">
        <f>IF('S. Listesi'!G34=0,"  ",'S. Listesi'!G34)</f>
        <v>ISMAIL CHAFA</v>
      </c>
      <c r="D37" s="365"/>
      <c r="E37" s="365"/>
      <c r="F37" s="365"/>
      <c r="G37" s="365"/>
      <c r="H37" s="365"/>
      <c r="I37" s="366"/>
      <c r="J37" s="152">
        <f>'1. Sınav'!AT36</f>
        <v>0</v>
      </c>
      <c r="K37" s="152" t="str">
        <f>'2. Sınav'!AT36</f>
        <v xml:space="preserve"> </v>
      </c>
      <c r="L37" s="153"/>
      <c r="M37" s="153"/>
      <c r="N37" s="153"/>
      <c r="O37" s="153"/>
      <c r="P37" s="154"/>
      <c r="Q37" s="35" t="str">
        <f t="shared" si="0"/>
        <v xml:space="preserve"> </v>
      </c>
      <c r="R37" s="36" t="str">
        <f t="shared" si="1"/>
        <v xml:space="preserve"> </v>
      </c>
    </row>
    <row r="38" spans="1:18" ht="15" customHeight="1" x14ac:dyDescent="0.2">
      <c r="A38" s="147">
        <f>'S. Listesi'!E35</f>
        <v>32</v>
      </c>
      <c r="B38" s="148">
        <f>IF('S. Listesi'!F35=0," ",'S. Listesi'!F35)</f>
        <v>1195</v>
      </c>
      <c r="C38" s="367" t="str">
        <f>IF('S. Listesi'!G35=0,"  ",'S. Listesi'!G35)</f>
        <v>YUSUF AHANGAR</v>
      </c>
      <c r="D38" s="368"/>
      <c r="E38" s="368"/>
      <c r="F38" s="368"/>
      <c r="G38" s="368"/>
      <c r="H38" s="368"/>
      <c r="I38" s="369"/>
      <c r="J38" s="155">
        <f>'1. Sınav'!AT37</f>
        <v>60</v>
      </c>
      <c r="K38" s="155">
        <f>'2. Sınav'!AT37</f>
        <v>65</v>
      </c>
      <c r="L38" s="156"/>
      <c r="M38" s="156"/>
      <c r="N38" s="156"/>
      <c r="O38" s="156"/>
      <c r="P38" s="157"/>
      <c r="Q38" s="149">
        <f t="shared" si="0"/>
        <v>62.5</v>
      </c>
      <c r="R38" s="150" t="str">
        <f t="shared" si="1"/>
        <v>Orta</v>
      </c>
    </row>
    <row r="39" spans="1:18" ht="15" customHeight="1" x14ac:dyDescent="0.2">
      <c r="A39" s="33" t="str">
        <f>'S. Listesi'!E36</f>
        <v xml:space="preserve"> </v>
      </c>
      <c r="B39" s="34" t="str">
        <f>IF('S. Listesi'!F36=0," ",'S. Listesi'!F36)</f>
        <v xml:space="preserve"> </v>
      </c>
      <c r="C39" s="364" t="str">
        <f>IF('S. Listesi'!G36=0,"  ",'S. Listesi'!G36)</f>
        <v xml:space="preserve">  </v>
      </c>
      <c r="D39" s="365"/>
      <c r="E39" s="365"/>
      <c r="F39" s="365"/>
      <c r="G39" s="365"/>
      <c r="H39" s="365"/>
      <c r="I39" s="366"/>
      <c r="J39" s="152" t="str">
        <f>'1. Sınav'!AT38</f>
        <v xml:space="preserve"> </v>
      </c>
      <c r="K39" s="152" t="str">
        <f>'2. Sınav'!AT38</f>
        <v xml:space="preserve"> </v>
      </c>
      <c r="L39" s="153"/>
      <c r="M39" s="153"/>
      <c r="N39" s="153"/>
      <c r="O39" s="153"/>
      <c r="P39" s="154"/>
      <c r="Q39" s="35" t="str">
        <f t="shared" si="0"/>
        <v xml:space="preserve"> </v>
      </c>
      <c r="R39" s="36" t="str">
        <f t="shared" si="1"/>
        <v xml:space="preserve"> </v>
      </c>
    </row>
    <row r="40" spans="1:18" ht="15" customHeight="1" x14ac:dyDescent="0.2">
      <c r="A40" s="147" t="str">
        <f>'S. Listesi'!E37</f>
        <v xml:space="preserve"> </v>
      </c>
      <c r="B40" s="148" t="str">
        <f>IF('S. Listesi'!F37=0," ",'S. Listesi'!F37)</f>
        <v xml:space="preserve"> </v>
      </c>
      <c r="C40" s="367" t="str">
        <f>IF('S. Listesi'!G37=0,"  ",'S. Listesi'!G37)</f>
        <v xml:space="preserve">  </v>
      </c>
      <c r="D40" s="368"/>
      <c r="E40" s="368"/>
      <c r="F40" s="368"/>
      <c r="G40" s="368"/>
      <c r="H40" s="368"/>
      <c r="I40" s="369"/>
      <c r="J40" s="155" t="str">
        <f>'1. Sınav'!AT39</f>
        <v xml:space="preserve"> </v>
      </c>
      <c r="K40" s="155" t="str">
        <f>'2. Sınav'!AT39</f>
        <v xml:space="preserve"> </v>
      </c>
      <c r="L40" s="156"/>
      <c r="M40" s="156"/>
      <c r="N40" s="156"/>
      <c r="O40" s="156"/>
      <c r="P40" s="157"/>
      <c r="Q40" s="149" t="str">
        <f t="shared" si="0"/>
        <v xml:space="preserve"> </v>
      </c>
      <c r="R40" s="150" t="str">
        <f t="shared" si="1"/>
        <v xml:space="preserve"> </v>
      </c>
    </row>
    <row r="41" spans="1:18" ht="15" customHeight="1" x14ac:dyDescent="0.2">
      <c r="A41" s="33" t="str">
        <f>'S. Listesi'!E38</f>
        <v xml:space="preserve"> </v>
      </c>
      <c r="B41" s="34" t="str">
        <f>IF('S. Listesi'!F38=0," ",'S. Listesi'!F38)</f>
        <v xml:space="preserve"> </v>
      </c>
      <c r="C41" s="364" t="str">
        <f>IF('S. Listesi'!G38=0,"  ",'S. Listesi'!G38)</f>
        <v xml:space="preserve">  </v>
      </c>
      <c r="D41" s="365"/>
      <c r="E41" s="365"/>
      <c r="F41" s="365"/>
      <c r="G41" s="365"/>
      <c r="H41" s="365"/>
      <c r="I41" s="366"/>
      <c r="J41" s="152" t="str">
        <f>'1. Sınav'!AT40</f>
        <v xml:space="preserve"> </v>
      </c>
      <c r="K41" s="152" t="str">
        <f>'2. Sınav'!AT40</f>
        <v xml:space="preserve"> </v>
      </c>
      <c r="L41" s="153"/>
      <c r="M41" s="153"/>
      <c r="N41" s="153"/>
      <c r="O41" s="153"/>
      <c r="P41" s="154"/>
      <c r="Q41" s="35" t="str">
        <f t="shared" si="0"/>
        <v xml:space="preserve"> </v>
      </c>
      <c r="R41" s="36" t="str">
        <f t="shared" si="1"/>
        <v xml:space="preserve"> </v>
      </c>
    </row>
    <row r="42" spans="1:18" ht="15" customHeight="1" x14ac:dyDescent="0.2">
      <c r="A42" s="147" t="str">
        <f>'S. Listesi'!E39</f>
        <v xml:space="preserve"> </v>
      </c>
      <c r="B42" s="148" t="str">
        <f>IF('S. Listesi'!F39=0," ",'S. Listesi'!F39)</f>
        <v xml:space="preserve"> </v>
      </c>
      <c r="C42" s="367" t="str">
        <f>IF('S. Listesi'!G39=0,"  ",'S. Listesi'!G39)</f>
        <v xml:space="preserve">  </v>
      </c>
      <c r="D42" s="368"/>
      <c r="E42" s="368"/>
      <c r="F42" s="368"/>
      <c r="G42" s="368"/>
      <c r="H42" s="368"/>
      <c r="I42" s="369"/>
      <c r="J42" s="155" t="str">
        <f>'1. Sınav'!AT41</f>
        <v xml:space="preserve"> </v>
      </c>
      <c r="K42" s="155" t="str">
        <f>'2. Sınav'!AT41</f>
        <v xml:space="preserve"> </v>
      </c>
      <c r="L42" s="156"/>
      <c r="M42" s="156"/>
      <c r="N42" s="156"/>
      <c r="O42" s="156"/>
      <c r="P42" s="157"/>
      <c r="Q42" s="149" t="str">
        <f t="shared" si="0"/>
        <v xml:space="preserve"> </v>
      </c>
      <c r="R42" s="150" t="str">
        <f t="shared" si="1"/>
        <v xml:space="preserve"> </v>
      </c>
    </row>
    <row r="43" spans="1:18" ht="15" customHeight="1" x14ac:dyDescent="0.2">
      <c r="A43" s="33" t="str">
        <f>'S. Listesi'!E40</f>
        <v xml:space="preserve"> </v>
      </c>
      <c r="B43" s="34" t="str">
        <f>IF('S. Listesi'!F40=0," ",'S. Listesi'!F40)</f>
        <v xml:space="preserve"> </v>
      </c>
      <c r="C43" s="364" t="str">
        <f>IF('S. Listesi'!G40=0,"  ",'S. Listesi'!G40)</f>
        <v xml:space="preserve">  </v>
      </c>
      <c r="D43" s="365"/>
      <c r="E43" s="365"/>
      <c r="F43" s="365"/>
      <c r="G43" s="365"/>
      <c r="H43" s="365"/>
      <c r="I43" s="366"/>
      <c r="J43" s="152" t="str">
        <f>'1. Sınav'!AT42</f>
        <v xml:space="preserve"> </v>
      </c>
      <c r="K43" s="152" t="str">
        <f>'2. Sınav'!AT42</f>
        <v xml:space="preserve"> </v>
      </c>
      <c r="L43" s="153"/>
      <c r="M43" s="153"/>
      <c r="N43" s="153"/>
      <c r="O43" s="153"/>
      <c r="P43" s="154"/>
      <c r="Q43" s="35" t="str">
        <f t="shared" si="0"/>
        <v xml:space="preserve"> </v>
      </c>
      <c r="R43" s="36" t="str">
        <f t="shared" si="1"/>
        <v xml:space="preserve"> </v>
      </c>
    </row>
    <row r="44" spans="1:18" ht="15" customHeight="1" x14ac:dyDescent="0.2">
      <c r="A44" s="147" t="str">
        <f>'S. Listesi'!E41</f>
        <v xml:space="preserve"> </v>
      </c>
      <c r="B44" s="148" t="str">
        <f>IF('S. Listesi'!F41=0," ",'S. Listesi'!F41)</f>
        <v xml:space="preserve"> </v>
      </c>
      <c r="C44" s="367" t="str">
        <f>IF('S. Listesi'!G41=0,"  ",'S. Listesi'!G41)</f>
        <v xml:space="preserve">  </v>
      </c>
      <c r="D44" s="368"/>
      <c r="E44" s="368"/>
      <c r="F44" s="368"/>
      <c r="G44" s="368"/>
      <c r="H44" s="368"/>
      <c r="I44" s="369"/>
      <c r="J44" s="155" t="str">
        <f>'1. Sınav'!AT43</f>
        <v xml:space="preserve"> </v>
      </c>
      <c r="K44" s="155" t="str">
        <f>'2. Sınav'!AT43</f>
        <v xml:space="preserve"> </v>
      </c>
      <c r="L44" s="156"/>
      <c r="M44" s="156"/>
      <c r="N44" s="156"/>
      <c r="O44" s="156"/>
      <c r="P44" s="157"/>
      <c r="Q44" s="149" t="str">
        <f t="shared" si="0"/>
        <v xml:space="preserve"> </v>
      </c>
      <c r="R44" s="150" t="str">
        <f t="shared" si="1"/>
        <v xml:space="preserve"> </v>
      </c>
    </row>
    <row r="45" spans="1:18" ht="15" customHeight="1" x14ac:dyDescent="0.2">
      <c r="A45" s="33" t="str">
        <f>'S. Listesi'!E42</f>
        <v xml:space="preserve"> </v>
      </c>
      <c r="B45" s="34" t="str">
        <f>IF('S. Listesi'!F42=0," ",'S. Listesi'!F42)</f>
        <v xml:space="preserve"> </v>
      </c>
      <c r="C45" s="364" t="str">
        <f>IF('S. Listesi'!G42=0,"  ",'S. Listesi'!G42)</f>
        <v xml:space="preserve">  </v>
      </c>
      <c r="D45" s="365"/>
      <c r="E45" s="365"/>
      <c r="F45" s="365"/>
      <c r="G45" s="365"/>
      <c r="H45" s="365"/>
      <c r="I45" s="366"/>
      <c r="J45" s="152" t="str">
        <f>'1. Sınav'!AT44</f>
        <v xml:space="preserve"> </v>
      </c>
      <c r="K45" s="152" t="str">
        <f>'2. Sınav'!AT44</f>
        <v xml:space="preserve"> </v>
      </c>
      <c r="L45" s="153"/>
      <c r="M45" s="153"/>
      <c r="N45" s="153"/>
      <c r="O45" s="153"/>
      <c r="P45" s="154"/>
      <c r="Q45" s="35" t="str">
        <f t="shared" si="0"/>
        <v xml:space="preserve"> </v>
      </c>
      <c r="R45" s="36" t="str">
        <f t="shared" si="1"/>
        <v xml:space="preserve"> </v>
      </c>
    </row>
    <row r="46" spans="1:18" ht="15" customHeight="1" x14ac:dyDescent="0.2">
      <c r="A46" s="147" t="str">
        <f>'S. Listesi'!E43</f>
        <v xml:space="preserve"> </v>
      </c>
      <c r="B46" s="148" t="str">
        <f>IF('S. Listesi'!F43=0," ",'S. Listesi'!F43)</f>
        <v xml:space="preserve"> </v>
      </c>
      <c r="C46" s="367" t="str">
        <f>IF('S. Listesi'!G43=0,"  ",'S. Listesi'!G43)</f>
        <v xml:space="preserve">  </v>
      </c>
      <c r="D46" s="368"/>
      <c r="E46" s="368"/>
      <c r="F46" s="368"/>
      <c r="G46" s="368"/>
      <c r="H46" s="368"/>
      <c r="I46" s="369"/>
      <c r="J46" s="155" t="str">
        <f>'1. Sınav'!AT45</f>
        <v xml:space="preserve"> </v>
      </c>
      <c r="K46" s="155" t="str">
        <f>'2. Sınav'!AT45</f>
        <v xml:space="preserve"> </v>
      </c>
      <c r="L46" s="156"/>
      <c r="M46" s="156"/>
      <c r="N46" s="156"/>
      <c r="O46" s="156"/>
      <c r="P46" s="157"/>
      <c r="Q46" s="149" t="str">
        <f t="shared" si="0"/>
        <v xml:space="preserve"> </v>
      </c>
      <c r="R46" s="150" t="str">
        <f t="shared" si="1"/>
        <v xml:space="preserve"> </v>
      </c>
    </row>
    <row r="47" spans="1:18" ht="46.5" customHeight="1" x14ac:dyDescent="0.2">
      <c r="A47" s="387" t="s">
        <v>68</v>
      </c>
      <c r="B47" s="388"/>
      <c r="C47" s="388"/>
      <c r="D47" s="388"/>
      <c r="E47" s="388"/>
      <c r="F47" s="388"/>
      <c r="G47" s="388"/>
      <c r="H47" s="388"/>
      <c r="I47" s="389"/>
      <c r="J47" s="37" t="s">
        <v>77</v>
      </c>
      <c r="K47" s="37" t="s">
        <v>78</v>
      </c>
      <c r="L47" s="38" t="s">
        <v>79</v>
      </c>
      <c r="M47" s="38" t="s">
        <v>80</v>
      </c>
      <c r="N47" s="38" t="s">
        <v>81</v>
      </c>
      <c r="O47" s="38" t="s">
        <v>66</v>
      </c>
      <c r="P47" s="38" t="s">
        <v>67</v>
      </c>
      <c r="Q47" s="39" t="s">
        <v>43</v>
      </c>
      <c r="R47" s="370"/>
    </row>
    <row r="48" spans="1:18" ht="15" customHeight="1" x14ac:dyDescent="0.2">
      <c r="A48" s="390"/>
      <c r="B48" s="391"/>
      <c r="C48" s="391"/>
      <c r="D48" s="391"/>
      <c r="E48" s="391"/>
      <c r="F48" s="391"/>
      <c r="G48" s="391"/>
      <c r="H48" s="391"/>
      <c r="I48" s="392"/>
      <c r="J48" s="65">
        <f t="shared" ref="J48:Q48" si="2">IF(SUM(J7:J46)=0," ",AVERAGE(J7:J46))</f>
        <v>45.75</v>
      </c>
      <c r="K48" s="65">
        <f t="shared" si="2"/>
        <v>49.03846153846154</v>
      </c>
      <c r="L48" s="65" t="str">
        <f t="shared" si="2"/>
        <v xml:space="preserve"> </v>
      </c>
      <c r="M48" s="65" t="str">
        <f t="shared" si="2"/>
        <v xml:space="preserve"> </v>
      </c>
      <c r="N48" s="65" t="str">
        <f>IF(SUM(N7:N46)=0," ",AVERAGE(N7:N46))</f>
        <v xml:space="preserve"> </v>
      </c>
      <c r="O48" s="65" t="str">
        <f t="shared" si="2"/>
        <v xml:space="preserve"> </v>
      </c>
      <c r="P48" s="65" t="str">
        <f t="shared" si="2"/>
        <v xml:space="preserve"> </v>
      </c>
      <c r="Q48" s="65">
        <f t="shared" si="2"/>
        <v>46.096774193548384</v>
      </c>
      <c r="R48" s="371"/>
    </row>
    <row r="49" spans="1:18" ht="15" customHeight="1" x14ac:dyDescent="0.2"/>
    <row r="50" spans="1:18" ht="13.15" customHeight="1" x14ac:dyDescent="0.2">
      <c r="A50" s="339" t="str">
        <f>'K. Bilgiler'!H16&amp;". DÖNEM PUAN / DERECE DAĞILIM ÇİZELGESİ"</f>
        <v>2. DÖNEM PUAN / DERECE DAĞILIM ÇİZELGESİ</v>
      </c>
      <c r="B50" s="340"/>
      <c r="C50" s="340"/>
      <c r="D50" s="340"/>
      <c r="E50" s="340"/>
      <c r="F50" s="340"/>
      <c r="G50" s="340"/>
      <c r="H50" s="341"/>
      <c r="I50" s="49"/>
      <c r="J50" s="294" t="str">
        <f>'K. Bilgiler'!H16&amp;". DÖNEM SONU DERECE DAĞILIMININ ÖĞRENCİ SAYISI BAZINDA GÖSTERİMİ"</f>
        <v>2. DÖNEM SONU DERECE DAĞILIMININ ÖĞRENCİ SAYISI BAZINDA GÖSTERİMİ</v>
      </c>
      <c r="K50" s="295"/>
      <c r="L50" s="295"/>
      <c r="M50" s="296"/>
      <c r="N50" s="294" t="str">
        <f>'K. Bilgiler'!H16&amp;". DÖNEM SONU DERECE DAĞILIMININYÜZDELİK GÖSTERİMİ"</f>
        <v>2. DÖNEM SONU DERECE DAĞILIMININYÜZDELİK GÖSTERİMİ</v>
      </c>
      <c r="O50" s="295"/>
      <c r="P50" s="295"/>
      <c r="Q50" s="295"/>
      <c r="R50" s="296"/>
    </row>
    <row r="51" spans="1:18" ht="13.15" customHeight="1" x14ac:dyDescent="0.2">
      <c r="A51" s="307" t="s">
        <v>95</v>
      </c>
      <c r="B51" s="307"/>
      <c r="C51" s="307"/>
      <c r="D51" s="137" t="s">
        <v>46</v>
      </c>
      <c r="E51" s="307" t="s">
        <v>87</v>
      </c>
      <c r="F51" s="307"/>
      <c r="G51" s="307" t="s">
        <v>88</v>
      </c>
      <c r="H51" s="307"/>
      <c r="I51" s="142"/>
      <c r="J51" s="383"/>
      <c r="K51" s="384"/>
      <c r="L51" s="384"/>
      <c r="M51" s="385"/>
      <c r="N51" s="383"/>
      <c r="O51" s="384"/>
      <c r="P51" s="384"/>
      <c r="Q51" s="384"/>
      <c r="R51" s="385"/>
    </row>
    <row r="52" spans="1:18" ht="13.15" customHeight="1" x14ac:dyDescent="0.2">
      <c r="A52" s="247" t="s">
        <v>31</v>
      </c>
      <c r="B52" s="247"/>
      <c r="C52" s="247"/>
      <c r="D52" s="57" t="s">
        <v>48</v>
      </c>
      <c r="E52" s="67">
        <f>IF(COUNTIF(R7:R46," ")=ROWS(R7:R46)," ",COUNTIF(R7:R46,"Pekiyi"))</f>
        <v>0</v>
      </c>
      <c r="F52" s="68" t="str">
        <f t="shared" ref="F52:F57" si="3">IF(E52&lt;&gt;" ","KİŞİ"," ")</f>
        <v>KİŞİ</v>
      </c>
      <c r="G52" s="69" t="str">
        <f>IF(E52=" "," ","%")</f>
        <v>%</v>
      </c>
      <c r="H52" s="70">
        <f>IF(E52=" "," ",100*E52/$E$57)</f>
        <v>0</v>
      </c>
      <c r="I52" s="143"/>
      <c r="J52" s="141"/>
      <c r="K52" s="141"/>
      <c r="L52" s="141"/>
      <c r="M52" s="141"/>
      <c r="N52" s="144"/>
      <c r="O52" s="144"/>
      <c r="P52" s="144"/>
      <c r="Q52" s="144"/>
      <c r="R52" s="144"/>
    </row>
    <row r="53" spans="1:18" ht="13.15" customHeight="1" x14ac:dyDescent="0.2">
      <c r="A53" s="247" t="s">
        <v>47</v>
      </c>
      <c r="B53" s="247"/>
      <c r="C53" s="247"/>
      <c r="D53" s="57" t="s">
        <v>49</v>
      </c>
      <c r="E53" s="67">
        <f>IF(COUNTIF(R7:R46," ")=ROWS(R7:R46)," ",COUNTIF(R7:R46,"İyi"))</f>
        <v>1</v>
      </c>
      <c r="F53" s="68" t="str">
        <f t="shared" si="3"/>
        <v>KİŞİ</v>
      </c>
      <c r="G53" s="69" t="str">
        <f>IF(E53=" "," ","%")</f>
        <v>%</v>
      </c>
      <c r="H53" s="70">
        <f>IF(E53=" "," ",100*E53/$E$57)</f>
        <v>3.225806451612903</v>
      </c>
      <c r="I53" s="143"/>
      <c r="J53" s="346"/>
      <c r="K53" s="346"/>
      <c r="L53" s="350"/>
      <c r="M53" s="350"/>
      <c r="N53" s="350"/>
      <c r="O53" s="350"/>
    </row>
    <row r="54" spans="1:18" ht="13.15" customHeight="1" x14ac:dyDescent="0.2">
      <c r="A54" s="247" t="s">
        <v>53</v>
      </c>
      <c r="B54" s="247"/>
      <c r="C54" s="247"/>
      <c r="D54" s="57" t="s">
        <v>50</v>
      </c>
      <c r="E54" s="67">
        <f>IF(COUNTIF(R7:R46," ")=ROWS(R7:R46)," ",COUNTIF(R7:R46,"Orta"))</f>
        <v>8</v>
      </c>
      <c r="F54" s="68" t="str">
        <f t="shared" si="3"/>
        <v>KİŞİ</v>
      </c>
      <c r="G54" s="69" t="str">
        <f>IF(E54=" "," ","%")</f>
        <v>%</v>
      </c>
      <c r="H54" s="70">
        <f>IF(E54=" "," ",100*E54/$E$57)</f>
        <v>25.806451612903224</v>
      </c>
      <c r="I54" s="143"/>
      <c r="J54" s="346"/>
      <c r="K54" s="346"/>
      <c r="L54" s="350"/>
      <c r="M54" s="350"/>
      <c r="N54" s="350"/>
      <c r="O54" s="350"/>
    </row>
    <row r="55" spans="1:18" ht="13.15" customHeight="1" x14ac:dyDescent="0.2">
      <c r="A55" s="247" t="s">
        <v>98</v>
      </c>
      <c r="B55" s="247"/>
      <c r="C55" s="247"/>
      <c r="D55" s="57" t="s">
        <v>51</v>
      </c>
      <c r="E55" s="67">
        <f>IF(COUNTIF(R7:R46," ")=ROWS(R7:R46)," ",COUNTIF(R7:R46,"Geçer"))</f>
        <v>5</v>
      </c>
      <c r="F55" s="68" t="str">
        <f t="shared" si="3"/>
        <v>KİŞİ</v>
      </c>
      <c r="G55" s="69" t="str">
        <f>IF(E55=" "," ","%")</f>
        <v>%</v>
      </c>
      <c r="H55" s="70">
        <f>IF(E55=" "," ",100*E55/$E$57)</f>
        <v>16.129032258064516</v>
      </c>
      <c r="I55" s="143"/>
      <c r="J55" s="346"/>
      <c r="K55" s="346"/>
      <c r="L55" s="350"/>
      <c r="M55" s="350"/>
      <c r="N55" s="350"/>
      <c r="O55" s="350"/>
    </row>
    <row r="56" spans="1:18" ht="13.15" customHeight="1" x14ac:dyDescent="0.2">
      <c r="A56" s="247" t="s">
        <v>54</v>
      </c>
      <c r="B56" s="247"/>
      <c r="C56" s="247"/>
      <c r="D56" s="57" t="s">
        <v>52</v>
      </c>
      <c r="E56" s="67">
        <f>IF(COUNTIF(R7:R46," ")=ROWS(R7:R46)," ",COUNTIF(R7:R46,"Geçmez"))</f>
        <v>17</v>
      </c>
      <c r="F56" s="68" t="str">
        <f t="shared" si="3"/>
        <v>KİŞİ</v>
      </c>
      <c r="G56" s="69" t="str">
        <f>IF(E56=" "," ","%")</f>
        <v>%</v>
      </c>
      <c r="H56" s="70">
        <f>IF(E56=" "," ",100*E56/$E$57)</f>
        <v>54.838709677419352</v>
      </c>
      <c r="I56" s="143"/>
      <c r="J56" s="346"/>
      <c r="K56" s="346"/>
      <c r="L56" s="77"/>
      <c r="M56" s="77"/>
      <c r="N56" s="77"/>
      <c r="O56" s="77"/>
    </row>
    <row r="57" spans="1:18" ht="13.15" customHeight="1" x14ac:dyDescent="0.2">
      <c r="A57" s="372" t="s">
        <v>32</v>
      </c>
      <c r="B57" s="372"/>
      <c r="C57" s="372"/>
      <c r="D57" s="372"/>
      <c r="E57" s="139">
        <f>IF(SUM(E52:E56)=0," ",SUM(E52:E56))</f>
        <v>31</v>
      </c>
      <c r="F57" s="140" t="str">
        <f t="shared" si="3"/>
        <v>KİŞİ</v>
      </c>
      <c r="G57" s="138"/>
      <c r="H57" s="79"/>
      <c r="I57" s="143"/>
      <c r="J57" s="76"/>
      <c r="K57" s="76"/>
      <c r="L57" s="350"/>
      <c r="M57" s="350"/>
      <c r="N57" s="350"/>
      <c r="O57" s="350"/>
    </row>
    <row r="58" spans="1:18" ht="13.15" customHeight="1" x14ac:dyDescent="0.2">
      <c r="A58" s="348" t="s">
        <v>96</v>
      </c>
      <c r="B58" s="348"/>
      <c r="C58" s="348"/>
      <c r="D58" s="348"/>
      <c r="E58" s="349">
        <f>IF(COUNTIF(Q7:Q46," ")=ROWS(Q7:Q46)," ",LARGE(Q7:Q46,1))</f>
        <v>82.5</v>
      </c>
      <c r="F58" s="349"/>
      <c r="G58" s="349"/>
      <c r="H58" s="349"/>
      <c r="I58" s="52"/>
      <c r="J58" s="346"/>
      <c r="K58" s="347"/>
      <c r="L58" s="71"/>
      <c r="M58" s="71"/>
      <c r="N58" s="71"/>
      <c r="O58" s="71"/>
    </row>
    <row r="59" spans="1:18" ht="13.15" customHeight="1" x14ac:dyDescent="0.2">
      <c r="A59" s="348" t="s">
        <v>97</v>
      </c>
      <c r="B59" s="348"/>
      <c r="C59" s="348"/>
      <c r="D59" s="348"/>
      <c r="E59" s="349">
        <f>IF(COUNTIF(Q7:Q46," ")=ROWS(Q7:Q46)," ",SMALL(Q7:Q46,1))</f>
        <v>10</v>
      </c>
      <c r="F59" s="349"/>
      <c r="G59" s="349"/>
      <c r="H59" s="349"/>
    </row>
    <row r="60" spans="1:18" ht="13.15" customHeight="1" x14ac:dyDescent="0.2">
      <c r="A60" s="393" t="s">
        <v>43</v>
      </c>
      <c r="B60" s="393"/>
      <c r="C60" s="393"/>
      <c r="D60" s="393"/>
      <c r="E60" s="394">
        <f>Q48</f>
        <v>46.096774193548384</v>
      </c>
      <c r="F60" s="394"/>
      <c r="G60" s="394"/>
      <c r="H60" s="394"/>
    </row>
    <row r="61" spans="1:18" ht="13.15" customHeight="1" x14ac:dyDescent="0.2">
      <c r="A61" s="344" t="s">
        <v>90</v>
      </c>
      <c r="B61" s="345"/>
      <c r="C61" s="345" t="s">
        <v>56</v>
      </c>
      <c r="D61" s="386"/>
      <c r="E61" s="58">
        <f>IF(COUNTIF(Q7:Q46," ")=ROWS(Q7:Q46)," ",SUM(E52:E55))</f>
        <v>14</v>
      </c>
      <c r="F61" s="66" t="str">
        <f>IF(E61&lt;&gt;" ","KİŞİ"," ")</f>
        <v>KİŞİ</v>
      </c>
      <c r="G61" s="58" t="str">
        <f>IF(H61=" "," ","%")</f>
        <v>%</v>
      </c>
      <c r="H61" s="126">
        <f>IF(E61=" "," ",100*E61/E57)</f>
        <v>45.161290322580648</v>
      </c>
      <c r="J61" s="146"/>
      <c r="K61" s="146"/>
      <c r="L61" s="146"/>
      <c r="M61" s="146"/>
      <c r="N61" s="75"/>
      <c r="O61" s="75"/>
    </row>
    <row r="62" spans="1:18" ht="13.15" customHeight="1" x14ac:dyDescent="0.2">
      <c r="A62" s="344" t="s">
        <v>57</v>
      </c>
      <c r="B62" s="345"/>
      <c r="C62" s="345" t="s">
        <v>56</v>
      </c>
      <c r="D62" s="386"/>
      <c r="E62" s="58">
        <f>IF(COUNTIF(Q7:Q46," ")=ROWS(Q7:Q46)," ",SUM(E56))</f>
        <v>17</v>
      </c>
      <c r="F62" s="66" t="str">
        <f>IF(E62&lt;&gt;" ","KİŞİ"," ")</f>
        <v>KİŞİ</v>
      </c>
      <c r="G62" s="58" t="str">
        <f>IF(H62=" "," ","%")</f>
        <v>%</v>
      </c>
      <c r="H62" s="126">
        <f>IF(E62=" "," ",100*E62/E57)</f>
        <v>54.838709677419352</v>
      </c>
      <c r="J62" s="412" t="str">
        <f>'K. Bilgiler'!H16&amp;". DÖNEMİN DEĞERLENDİRİLMESİ"</f>
        <v>2. DÖNEMİN DEĞERLENDİRİLMESİ</v>
      </c>
      <c r="K62" s="413"/>
      <c r="L62" s="413"/>
      <c r="M62" s="414"/>
      <c r="N62" s="406" t="s">
        <v>34</v>
      </c>
      <c r="O62" s="408"/>
      <c r="P62" s="406" t="s">
        <v>59</v>
      </c>
      <c r="Q62" s="407"/>
      <c r="R62" s="408"/>
    </row>
    <row r="63" spans="1:18" ht="13.15" customHeight="1" x14ac:dyDescent="0.2">
      <c r="J63" s="412"/>
      <c r="K63" s="413"/>
      <c r="L63" s="413"/>
      <c r="M63" s="414"/>
      <c r="N63" s="409"/>
      <c r="O63" s="411"/>
      <c r="P63" s="409"/>
      <c r="Q63" s="410"/>
      <c r="R63" s="411"/>
    </row>
    <row r="64" spans="1:18" ht="13.15" customHeight="1" x14ac:dyDescent="0.2">
      <c r="A64" s="294" t="str">
        <f>'K. Bilgiler'!H16&amp;". DÖNEM SONU SINIF BAŞARISININ YÜZDELİK GÖSTERİMİ"</f>
        <v>2. DÖNEM SONU SINIF BAŞARISININ YÜZDELİK GÖSTERİMİ</v>
      </c>
      <c r="B64" s="295"/>
      <c r="C64" s="295"/>
      <c r="D64" s="295"/>
      <c r="E64" s="295"/>
      <c r="F64" s="295"/>
      <c r="G64" s="295"/>
      <c r="H64" s="296"/>
      <c r="I64" s="128"/>
      <c r="J64" s="277"/>
      <c r="K64" s="278"/>
      <c r="L64" s="278"/>
      <c r="M64" s="279"/>
      <c r="N64" s="409"/>
      <c r="O64" s="411"/>
      <c r="P64" s="409"/>
      <c r="Q64" s="410"/>
      <c r="R64" s="411"/>
    </row>
    <row r="65" spans="1:20" ht="13.15" customHeight="1" x14ac:dyDescent="0.2">
      <c r="A65" s="383"/>
      <c r="B65" s="384"/>
      <c r="C65" s="384"/>
      <c r="D65" s="384"/>
      <c r="E65" s="384"/>
      <c r="F65" s="384"/>
      <c r="G65" s="384"/>
      <c r="H65" s="385"/>
      <c r="I65" s="128"/>
      <c r="J65" s="280"/>
      <c r="K65" s="281"/>
      <c r="L65" s="281"/>
      <c r="M65" s="282"/>
      <c r="N65" s="409"/>
      <c r="O65" s="411"/>
      <c r="P65" s="409"/>
      <c r="Q65" s="410"/>
      <c r="R65" s="411"/>
    </row>
    <row r="66" spans="1:20" ht="15" customHeight="1" x14ac:dyDescent="0.2">
      <c r="J66" s="280"/>
      <c r="K66" s="281"/>
      <c r="L66" s="281"/>
      <c r="M66" s="282"/>
      <c r="N66" s="402">
        <f ca="1">TODAY()</f>
        <v>45082</v>
      </c>
      <c r="O66" s="404"/>
      <c r="P66" s="402">
        <f ca="1">TODAY()</f>
        <v>45082</v>
      </c>
      <c r="Q66" s="403"/>
      <c r="R66" s="404"/>
    </row>
    <row r="67" spans="1:20" x14ac:dyDescent="0.2">
      <c r="J67" s="280"/>
      <c r="K67" s="281"/>
      <c r="L67" s="281"/>
      <c r="M67" s="282"/>
      <c r="N67" s="405"/>
      <c r="O67" s="404"/>
      <c r="P67" s="405"/>
      <c r="Q67" s="403"/>
      <c r="R67" s="404"/>
    </row>
    <row r="68" spans="1:20" x14ac:dyDescent="0.2">
      <c r="J68" s="280"/>
      <c r="K68" s="281"/>
      <c r="L68" s="281"/>
      <c r="M68" s="282"/>
      <c r="N68" s="415" t="str">
        <f>'K. Bilgiler'!H18</f>
        <v>Şenol KUMSAR-Hasan ESKİN</v>
      </c>
      <c r="O68" s="415"/>
      <c r="P68" s="395" t="str">
        <f>'K. Bilgiler'!H22</f>
        <v>Zafer TOPCU</v>
      </c>
      <c r="Q68" s="396"/>
      <c r="R68" s="397"/>
    </row>
    <row r="69" spans="1:20" x14ac:dyDescent="0.2">
      <c r="J69" s="280"/>
      <c r="K69" s="281"/>
      <c r="L69" s="281"/>
      <c r="M69" s="282"/>
      <c r="N69" s="415"/>
      <c r="O69" s="415"/>
      <c r="P69" s="401"/>
      <c r="Q69" s="396"/>
      <c r="R69" s="397"/>
    </row>
    <row r="70" spans="1:20" x14ac:dyDescent="0.2">
      <c r="J70" s="280"/>
      <c r="K70" s="281"/>
      <c r="L70" s="281"/>
      <c r="M70" s="282"/>
      <c r="N70" s="415" t="str">
        <f>'K. Bilgiler'!H20</f>
        <v>Elektrik Elektronik Teknolojisi Öğretmeni</v>
      </c>
      <c r="O70" s="415"/>
      <c r="P70" s="395" t="s">
        <v>60</v>
      </c>
      <c r="Q70" s="396"/>
      <c r="R70" s="397"/>
    </row>
    <row r="71" spans="1:20" x14ac:dyDescent="0.2">
      <c r="J71" s="283"/>
      <c r="K71" s="284"/>
      <c r="L71" s="284"/>
      <c r="M71" s="285"/>
      <c r="N71" s="416"/>
      <c r="O71" s="416"/>
      <c r="P71" s="398"/>
      <c r="Q71" s="399"/>
      <c r="R71" s="400"/>
    </row>
    <row r="75" spans="1:20" x14ac:dyDescent="0.2">
      <c r="S75" s="72"/>
      <c r="T75" s="72"/>
    </row>
  </sheetData>
  <sheetProtection password="EE27" sheet="1" objects="1" scenarios="1" selectLockedCells="1"/>
  <customSheetViews>
    <customSheetView guid="{8BC01FE4-ABF5-4F53-8966-3A35BF8229A0}">
      <selection sqref="A1:Q1"/>
      <pageMargins left="0.26" right="0.23" top="0.26" bottom="0.16" header="0.23" footer="0.21"/>
      <pageSetup paperSize="9" scale="79" orientation="portrait" r:id="rId1"/>
      <headerFooter alignWithMargins="0"/>
    </customSheetView>
  </customSheetViews>
  <mergeCells count="100">
    <mergeCell ref="A62:B62"/>
    <mergeCell ref="P70:R71"/>
    <mergeCell ref="P68:R69"/>
    <mergeCell ref="P66:R67"/>
    <mergeCell ref="P62:R65"/>
    <mergeCell ref="J62:M63"/>
    <mergeCell ref="J64:M71"/>
    <mergeCell ref="N70:O71"/>
    <mergeCell ref="N68:O69"/>
    <mergeCell ref="N66:O67"/>
    <mergeCell ref="N62:O65"/>
    <mergeCell ref="C61:D61"/>
    <mergeCell ref="C62:D62"/>
    <mergeCell ref="A64:H65"/>
    <mergeCell ref="C40:I40"/>
    <mergeCell ref="C41:I41"/>
    <mergeCell ref="C42:I42"/>
    <mergeCell ref="C43:I43"/>
    <mergeCell ref="C44:I44"/>
    <mergeCell ref="C45:I45"/>
    <mergeCell ref="C46:I46"/>
    <mergeCell ref="A47:I48"/>
    <mergeCell ref="A59:D59"/>
    <mergeCell ref="E59:H59"/>
    <mergeCell ref="A60:D60"/>
    <mergeCell ref="E60:H60"/>
    <mergeCell ref="A61:B61"/>
    <mergeCell ref="J50:M51"/>
    <mergeCell ref="N50:R51"/>
    <mergeCell ref="C30:I30"/>
    <mergeCell ref="C31:I31"/>
    <mergeCell ref="C32:I32"/>
    <mergeCell ref="C33:I33"/>
    <mergeCell ref="C34:I34"/>
    <mergeCell ref="C35:I35"/>
    <mergeCell ref="C36:I36"/>
    <mergeCell ref="C37:I37"/>
    <mergeCell ref="C38:I38"/>
    <mergeCell ref="C39:I39"/>
    <mergeCell ref="A51:C51"/>
    <mergeCell ref="E51:F51"/>
    <mergeCell ref="G51:H51"/>
    <mergeCell ref="C5:I6"/>
    <mergeCell ref="C7:I7"/>
    <mergeCell ref="C8:I8"/>
    <mergeCell ref="C9:I9"/>
    <mergeCell ref="C10:I10"/>
    <mergeCell ref="C11:I11"/>
    <mergeCell ref="C12:I12"/>
    <mergeCell ref="C13:I13"/>
    <mergeCell ref="C14:I14"/>
    <mergeCell ref="C15:I15"/>
    <mergeCell ref="C16:I16"/>
    <mergeCell ref="C17:I17"/>
    <mergeCell ref="A50:H50"/>
    <mergeCell ref="C25:I25"/>
    <mergeCell ref="C26:I26"/>
    <mergeCell ref="C27:I27"/>
    <mergeCell ref="C28:I28"/>
    <mergeCell ref="C29:I29"/>
    <mergeCell ref="L57:O57"/>
    <mergeCell ref="A3:R3"/>
    <mergeCell ref="R47:R48"/>
    <mergeCell ref="A57:D57"/>
    <mergeCell ref="J53:K53"/>
    <mergeCell ref="L53:O53"/>
    <mergeCell ref="J54:K54"/>
    <mergeCell ref="R5:R6"/>
    <mergeCell ref="J5:J6"/>
    <mergeCell ref="K5:K6"/>
    <mergeCell ref="Q5:Q6"/>
    <mergeCell ref="O5:O6"/>
    <mergeCell ref="N5:N6"/>
    <mergeCell ref="C18:I18"/>
    <mergeCell ref="C19:I19"/>
    <mergeCell ref="C20:I20"/>
    <mergeCell ref="L54:O54"/>
    <mergeCell ref="J55:K55"/>
    <mergeCell ref="L55:O55"/>
    <mergeCell ref="J56:K56"/>
    <mergeCell ref="A1:R1"/>
    <mergeCell ref="A4:R4"/>
    <mergeCell ref="P5:P6"/>
    <mergeCell ref="L5:L6"/>
    <mergeCell ref="M5:M6"/>
    <mergeCell ref="A2:R2"/>
    <mergeCell ref="A5:A6"/>
    <mergeCell ref="B5:B6"/>
    <mergeCell ref="C21:I21"/>
    <mergeCell ref="C22:I22"/>
    <mergeCell ref="C23:I23"/>
    <mergeCell ref="C24:I24"/>
    <mergeCell ref="J58:K58"/>
    <mergeCell ref="A52:C52"/>
    <mergeCell ref="A58:D58"/>
    <mergeCell ref="A53:C53"/>
    <mergeCell ref="A54:C54"/>
    <mergeCell ref="A55:C55"/>
    <mergeCell ref="A56:C56"/>
    <mergeCell ref="E58:H58"/>
  </mergeCells>
  <phoneticPr fontId="2" type="noConversion"/>
  <conditionalFormatting sqref="A16:R16">
    <cfRule type="expression" dxfId="0" priority="1">
      <formula>"$S$16=""Geçmez"""</formula>
    </cfRule>
  </conditionalFormatting>
  <dataValidations count="5">
    <dataValidation type="whole" allowBlank="1" showInputMessage="1" showErrorMessage="1" error="0 ile 100 arasında bir değer giriniz" prompt="Öğrencinin temrin puanını giriniz." sqref="P7:P46" xr:uid="{00000000-0002-0000-0600-000000000000}">
      <formula1>0</formula1>
      <formula2>100</formula2>
    </dataValidation>
    <dataValidation type="whole" allowBlank="1" showInputMessage="1" showErrorMessage="1" error="0 ile 100 arasında bir değer giriniz" prompt="Öğrencinin 1. performans çalışması puanını giriniz." sqref="L7:L46" xr:uid="{00000000-0002-0000-0600-000001000000}">
      <formula1>0</formula1>
      <formula2>100</formula2>
    </dataValidation>
    <dataValidation type="whole" allowBlank="1" showInputMessage="1" showErrorMessage="1" error="0 ile 100 arasında bir değer giriniz" prompt="Öğrencinin 2. performans çalışması puanını giriniz." sqref="M7:M46" xr:uid="{00000000-0002-0000-0600-000002000000}">
      <formula1>0</formula1>
      <formula2>100</formula2>
    </dataValidation>
    <dataValidation type="whole" allowBlank="1" showInputMessage="1" showErrorMessage="1" error="0 ile 100 arasında bir değer giriniz" prompt="Öğrencinin 3. performans çalışması puanını giriniz." sqref="N7:N46" xr:uid="{00000000-0002-0000-0600-000003000000}">
      <formula1>0</formula1>
      <formula2>100</formula2>
    </dataValidation>
    <dataValidation type="whole" allowBlank="1" showInputMessage="1" showErrorMessage="1" error="0 ile 100 arasında bir değer giriniz" prompt="Öğrencinin proje puanını giriniz." sqref="O7:O46" xr:uid="{00000000-0002-0000-0600-000004000000}">
      <formula1>0</formula1>
      <formula2>100</formula2>
    </dataValidation>
  </dataValidations>
  <pageMargins left="0.75" right="0.23" top="0.52" bottom="0.16" header="0.23" footer="0.21"/>
  <pageSetup paperSize="9" scale="70" orientation="portrait" r:id="rId2"/>
  <headerFooter alignWithMargins="0"/>
  <ignoredErrors>
    <ignoredError sqref="N66 P66" unlocked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6</vt:i4>
      </vt:variant>
    </vt:vector>
  </HeadingPairs>
  <TitlesOfParts>
    <vt:vector size="13" baseType="lpstr">
      <vt:lpstr>Ana Sayfa</vt:lpstr>
      <vt:lpstr>K. Bilgiler</vt:lpstr>
      <vt:lpstr>S. Listesi</vt:lpstr>
      <vt:lpstr>NOT Baremi</vt:lpstr>
      <vt:lpstr>1. Sınav</vt:lpstr>
      <vt:lpstr>2. Sınav</vt:lpstr>
      <vt:lpstr>D. Sonu</vt:lpstr>
      <vt:lpstr>'1. Sınav'!Yazdırma_Alanı</vt:lpstr>
      <vt:lpstr>'2. Sınav'!Yazdırma_Alanı</vt:lpstr>
      <vt:lpstr>'D. Sonu'!Yazdırma_Alanı</vt:lpstr>
      <vt:lpstr>'K. Bilgiler'!Yazdırma_Alanı</vt:lpstr>
      <vt:lpstr>'NOT Baremi'!Yazdırma_Alanı</vt:lpstr>
      <vt:lpstr>'S. Listesi'!Yazdırma_Alanı</vt:lpstr>
    </vt:vector>
  </TitlesOfParts>
  <Manager>dersimiz.com</Manager>
  <Company>dersimiz.com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dersimiz.com</dc:title>
  <dc:subject>dersimiz.com</dc:subject>
  <dc:creator>dersimiz.com</dc:creator>
  <cp:keywords>dersimiz.com</cp:keywords>
  <dc:description>dersimiz.com</dc:description>
  <cp:lastModifiedBy>KUMSAR</cp:lastModifiedBy>
  <cp:lastPrinted>2022-11-28T10:07:29Z</cp:lastPrinted>
  <dcterms:created xsi:type="dcterms:W3CDTF">2009-10-07T21:21:08Z</dcterms:created>
  <dcterms:modified xsi:type="dcterms:W3CDTF">2023-06-05T02:30:34Z</dcterms:modified>
  <cp:category>dersimiz.com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hibi">
    <vt:lpwstr>Ünal GÖKGÖZ</vt:lpwstr>
  </property>
</Properties>
</file>